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20" yWindow="-120" windowWidth="14790" windowHeight="12930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0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4" i="71" l="1"/>
  <c r="B244" i="71"/>
  <c r="A244" i="71"/>
  <c r="B243" i="71"/>
  <c r="A243" i="71"/>
  <c r="B242" i="71"/>
  <c r="B25" i="70" s="1"/>
  <c r="A242" i="71"/>
  <c r="B241" i="71"/>
  <c r="A241" i="71"/>
  <c r="A41" i="70" s="1"/>
  <c r="B240" i="71"/>
  <c r="A240" i="71"/>
  <c r="B239" i="71"/>
  <c r="A239" i="71"/>
  <c r="B238" i="71"/>
  <c r="B9" i="70" s="1"/>
  <c r="A238" i="71"/>
  <c r="C237" i="71"/>
  <c r="B237" i="71"/>
  <c r="A237" i="71"/>
  <c r="A250" i="70" s="1"/>
  <c r="B236" i="71"/>
  <c r="A236" i="71"/>
  <c r="B235" i="71"/>
  <c r="A235" i="71"/>
  <c r="B234" i="71"/>
  <c r="B248" i="70" s="1"/>
  <c r="A234" i="71"/>
  <c r="B233" i="71"/>
  <c r="A233" i="71"/>
  <c r="A67" i="70" s="1"/>
  <c r="B232" i="71"/>
  <c r="A232" i="71"/>
  <c r="B231" i="71"/>
  <c r="A231" i="71"/>
  <c r="B230" i="71"/>
  <c r="B245" i="70" s="1"/>
  <c r="A230" i="71"/>
  <c r="B229" i="71"/>
  <c r="A229" i="71"/>
  <c r="A30" i="70" s="1"/>
  <c r="B228" i="71"/>
  <c r="A228" i="71"/>
  <c r="B227" i="71"/>
  <c r="A227" i="71"/>
  <c r="B226" i="71"/>
  <c r="B89" i="70" s="1"/>
  <c r="A226" i="71"/>
  <c r="B225" i="71"/>
  <c r="A225" i="71"/>
  <c r="A244" i="70" s="1"/>
  <c r="B224" i="71"/>
  <c r="A224" i="71"/>
  <c r="B223" i="71"/>
  <c r="A223" i="71"/>
  <c r="B222" i="71"/>
  <c r="A222" i="71"/>
  <c r="B221" i="71"/>
  <c r="A221" i="71"/>
  <c r="A240" i="70" s="1"/>
  <c r="B220" i="71"/>
  <c r="A220" i="71"/>
  <c r="B219" i="71"/>
  <c r="A219" i="71"/>
  <c r="B218" i="71"/>
  <c r="B238" i="70" s="1"/>
  <c r="A218" i="71"/>
  <c r="B217" i="71"/>
  <c r="A217" i="71"/>
  <c r="A88" i="70" s="1"/>
  <c r="B216" i="71"/>
  <c r="A216" i="71"/>
  <c r="B215" i="71"/>
  <c r="A215" i="71"/>
  <c r="B214" i="71"/>
  <c r="B39" i="70" s="1"/>
  <c r="A214" i="71"/>
  <c r="B213" i="71"/>
  <c r="A213" i="71"/>
  <c r="A11" i="70" s="1"/>
  <c r="B212" i="71"/>
  <c r="A212" i="71"/>
  <c r="B211" i="71"/>
  <c r="A211" i="71"/>
  <c r="B210" i="71"/>
  <c r="B234" i="70" s="1"/>
  <c r="A210" i="71"/>
  <c r="B209" i="71"/>
  <c r="A209" i="71"/>
  <c r="A233" i="70" s="1"/>
  <c r="B208" i="71"/>
  <c r="A208" i="71"/>
  <c r="B207" i="71"/>
  <c r="A207" i="71"/>
  <c r="B206" i="71"/>
  <c r="B58" i="70" s="1"/>
  <c r="A206" i="71"/>
  <c r="B205" i="71"/>
  <c r="A205" i="71"/>
  <c r="A26" i="70" s="1"/>
  <c r="B204" i="71"/>
  <c r="A204" i="71"/>
  <c r="B203" i="71"/>
  <c r="A203" i="71"/>
  <c r="B202" i="71"/>
  <c r="B231" i="70" s="1"/>
  <c r="A202" i="71"/>
  <c r="B201" i="71"/>
  <c r="A201" i="71"/>
  <c r="A230" i="70" s="1"/>
  <c r="B200" i="71"/>
  <c r="A200" i="71"/>
  <c r="B199" i="71"/>
  <c r="A199" i="71"/>
  <c r="B198" i="71"/>
  <c r="B227" i="70" s="1"/>
  <c r="A198" i="71"/>
  <c r="B197" i="71"/>
  <c r="A197" i="71"/>
  <c r="A226" i="70" s="1"/>
  <c r="B196" i="71"/>
  <c r="A196" i="71"/>
  <c r="B195" i="71"/>
  <c r="A195" i="71"/>
  <c r="B194" i="71"/>
  <c r="B223" i="70" s="1"/>
  <c r="A194" i="71"/>
  <c r="B193" i="71"/>
  <c r="A193" i="71"/>
  <c r="A222" i="70" s="1"/>
  <c r="B192" i="71"/>
  <c r="A192" i="71"/>
  <c r="C191" i="71"/>
  <c r="B191" i="71"/>
  <c r="A191" i="71"/>
  <c r="B190" i="71"/>
  <c r="B27" i="70" s="1"/>
  <c r="A190" i="71"/>
  <c r="B189" i="71"/>
  <c r="A189" i="71"/>
  <c r="A219" i="70" s="1"/>
  <c r="B188" i="71"/>
  <c r="A188" i="71"/>
  <c r="C187" i="71"/>
  <c r="B187" i="71"/>
  <c r="A187" i="71"/>
  <c r="B186" i="71"/>
  <c r="B217" i="70" s="1"/>
  <c r="A186" i="71"/>
  <c r="B185" i="71"/>
  <c r="A185" i="71"/>
  <c r="A216" i="70" s="1"/>
  <c r="B184" i="71"/>
  <c r="A184" i="71"/>
  <c r="B183" i="71"/>
  <c r="A183" i="71"/>
  <c r="B182" i="71"/>
  <c r="A182" i="71"/>
  <c r="B181" i="71"/>
  <c r="A181" i="71"/>
  <c r="A212" i="70" s="1"/>
  <c r="B180" i="71"/>
  <c r="A180" i="71"/>
  <c r="B179" i="71"/>
  <c r="A179" i="71"/>
  <c r="B178" i="71"/>
  <c r="B210" i="70" s="1"/>
  <c r="A178" i="71"/>
  <c r="B177" i="71"/>
  <c r="A177" i="71"/>
  <c r="A209" i="70" s="1"/>
  <c r="B176" i="71"/>
  <c r="A176" i="71"/>
  <c r="B175" i="71"/>
  <c r="A175" i="71"/>
  <c r="B174" i="71"/>
  <c r="B208" i="70" s="1"/>
  <c r="A174" i="71"/>
  <c r="B173" i="71"/>
  <c r="A173" i="71"/>
  <c r="A207" i="70" s="1"/>
  <c r="B172" i="71"/>
  <c r="A172" i="71"/>
  <c r="B171" i="71"/>
  <c r="A171" i="71"/>
  <c r="B170" i="71"/>
  <c r="B20" i="70" s="1"/>
  <c r="A170" i="71"/>
  <c r="B169" i="71"/>
  <c r="A169" i="71"/>
  <c r="A205" i="70" s="1"/>
  <c r="B168" i="71"/>
  <c r="A168" i="71"/>
  <c r="B167" i="71"/>
  <c r="A167" i="71"/>
  <c r="B166" i="71"/>
  <c r="B15" i="70" s="1"/>
  <c r="A166" i="71"/>
  <c r="B165" i="71"/>
  <c r="A165" i="71"/>
  <c r="A203" i="70" s="1"/>
  <c r="B164" i="71"/>
  <c r="A164" i="71"/>
  <c r="B163" i="71"/>
  <c r="A163" i="71"/>
  <c r="B162" i="71"/>
  <c r="B50" i="70" s="1"/>
  <c r="A162" i="71"/>
  <c r="B161" i="71"/>
  <c r="A161" i="71"/>
  <c r="A200" i="70" s="1"/>
  <c r="B160" i="71"/>
  <c r="A160" i="71"/>
  <c r="B159" i="71"/>
  <c r="A159" i="71"/>
  <c r="B158" i="71"/>
  <c r="B197" i="70" s="1"/>
  <c r="A158" i="71"/>
  <c r="B157" i="71"/>
  <c r="A157" i="71"/>
  <c r="A83" i="70" s="1"/>
  <c r="B156" i="71"/>
  <c r="A156" i="71"/>
  <c r="B155" i="71"/>
  <c r="A155" i="71"/>
  <c r="B154" i="71"/>
  <c r="B195" i="70" s="1"/>
  <c r="A154" i="71"/>
  <c r="B153" i="71"/>
  <c r="A153" i="71"/>
  <c r="A98" i="70" s="1"/>
  <c r="B152" i="71"/>
  <c r="A152" i="71"/>
  <c r="B151" i="71"/>
  <c r="A151" i="71"/>
  <c r="B150" i="71"/>
  <c r="B74" i="70" s="1"/>
  <c r="A150" i="71"/>
  <c r="B149" i="71"/>
  <c r="A149" i="71"/>
  <c r="A66" i="70" s="1"/>
  <c r="B148" i="71"/>
  <c r="A148" i="71"/>
  <c r="B147" i="71"/>
  <c r="A147" i="71"/>
  <c r="B146" i="71"/>
  <c r="B63" i="70" s="1"/>
  <c r="A146" i="71"/>
  <c r="B145" i="71"/>
  <c r="A145" i="71"/>
  <c r="A73" i="70" s="1"/>
  <c r="B144" i="71"/>
  <c r="A144" i="71"/>
  <c r="B143" i="71"/>
  <c r="A143" i="71"/>
  <c r="B142" i="71"/>
  <c r="B97" i="70" s="1"/>
  <c r="A142" i="71"/>
  <c r="B141" i="71"/>
  <c r="A141" i="71"/>
  <c r="A80" i="70" s="1"/>
  <c r="B140" i="71"/>
  <c r="A140" i="71"/>
  <c r="B139" i="71"/>
  <c r="A139" i="71"/>
  <c r="B138" i="71"/>
  <c r="B33" i="70" s="1"/>
  <c r="A138" i="71"/>
  <c r="B137" i="71"/>
  <c r="A137" i="71"/>
  <c r="A24" i="70" s="1"/>
  <c r="B136" i="71"/>
  <c r="A136" i="71"/>
  <c r="B135" i="71"/>
  <c r="A135" i="71"/>
  <c r="B134" i="71"/>
  <c r="B40" i="70" s="1"/>
  <c r="A134" i="71"/>
  <c r="B133" i="71"/>
  <c r="A133" i="71"/>
  <c r="C132" i="71"/>
  <c r="B132" i="71"/>
  <c r="A132" i="71"/>
  <c r="C131" i="71"/>
  <c r="B131" i="71"/>
  <c r="A131" i="71"/>
  <c r="C130" i="71"/>
  <c r="B130" i="71"/>
  <c r="B188" i="70" s="1"/>
  <c r="A130" i="71"/>
  <c r="C129" i="71"/>
  <c r="B129" i="71"/>
  <c r="A129" i="71"/>
  <c r="A187" i="70" s="1"/>
  <c r="C128" i="71"/>
  <c r="B128" i="71"/>
  <c r="A128" i="71"/>
  <c r="C127" i="71"/>
  <c r="B127" i="71"/>
  <c r="A127" i="71"/>
  <c r="B126" i="71"/>
  <c r="B87" i="70" s="1"/>
  <c r="A126" i="71"/>
  <c r="C125" i="71"/>
  <c r="B125" i="71"/>
  <c r="A125" i="71"/>
  <c r="C124" i="71"/>
  <c r="B124" i="71"/>
  <c r="A124" i="71"/>
  <c r="C123" i="71"/>
  <c r="B123" i="71"/>
  <c r="A123" i="71"/>
  <c r="B122" i="71"/>
  <c r="B84" i="70" s="1"/>
  <c r="A122" i="71"/>
  <c r="B121" i="71"/>
  <c r="A121" i="71"/>
  <c r="B120" i="71"/>
  <c r="A120" i="71"/>
  <c r="B119" i="71"/>
  <c r="A119" i="71"/>
  <c r="B118" i="71"/>
  <c r="B77" i="70" s="1"/>
  <c r="A118" i="71"/>
  <c r="B117" i="71"/>
  <c r="A117" i="71"/>
  <c r="A68" i="70" s="1"/>
  <c r="B116" i="71"/>
  <c r="A116" i="71"/>
  <c r="B115" i="71"/>
  <c r="A115" i="71"/>
  <c r="B114" i="71"/>
  <c r="B28" i="70" s="1"/>
  <c r="A114" i="71"/>
  <c r="B113" i="71"/>
  <c r="A113" i="71"/>
  <c r="A36" i="70" s="1"/>
  <c r="B112" i="71"/>
  <c r="A112" i="71"/>
  <c r="B111" i="71"/>
  <c r="A111" i="71"/>
  <c r="B110" i="71"/>
  <c r="B47" i="70" s="1"/>
  <c r="A110" i="71"/>
  <c r="B109" i="71"/>
  <c r="A109" i="71"/>
  <c r="C108" i="71"/>
  <c r="B108" i="71"/>
  <c r="A108" i="71"/>
  <c r="C107" i="71"/>
  <c r="B107" i="71"/>
  <c r="A107" i="71"/>
  <c r="C106" i="71"/>
  <c r="B106" i="71"/>
  <c r="B178" i="70" s="1"/>
  <c r="A106" i="71"/>
  <c r="C105" i="71"/>
  <c r="B105" i="71"/>
  <c r="A105" i="71"/>
  <c r="A177" i="70" s="1"/>
  <c r="C104" i="71"/>
  <c r="B104" i="71"/>
  <c r="A104" i="71"/>
  <c r="C103" i="71"/>
  <c r="B103" i="71"/>
  <c r="A103" i="71"/>
  <c r="C102" i="71"/>
  <c r="B102" i="71"/>
  <c r="B174" i="70" s="1"/>
  <c r="A102" i="71"/>
  <c r="B101" i="71"/>
  <c r="A101" i="71"/>
  <c r="A71" i="70" s="1"/>
  <c r="B100" i="71"/>
  <c r="A100" i="71"/>
  <c r="C99" i="71"/>
  <c r="B99" i="71"/>
  <c r="A99" i="71"/>
  <c r="C98" i="71"/>
  <c r="B98" i="71"/>
  <c r="B172" i="70" s="1"/>
  <c r="A98" i="71"/>
  <c r="C97" i="71"/>
  <c r="B97" i="71"/>
  <c r="A97" i="71"/>
  <c r="A95" i="70" s="1"/>
  <c r="C96" i="71"/>
  <c r="B96" i="71"/>
  <c r="A96" i="71"/>
  <c r="C95" i="71"/>
  <c r="B95" i="71"/>
  <c r="A95" i="71"/>
  <c r="B94" i="71"/>
  <c r="B169" i="70" s="1"/>
  <c r="A94" i="71"/>
  <c r="B93" i="71"/>
  <c r="A93" i="71"/>
  <c r="A168" i="70" s="1"/>
  <c r="C92" i="71"/>
  <c r="B92" i="71"/>
  <c r="A92" i="71"/>
  <c r="C91" i="71"/>
  <c r="B91" i="71"/>
  <c r="A91" i="71"/>
  <c r="C90" i="71"/>
  <c r="B90" i="71"/>
  <c r="B165" i="70" s="1"/>
  <c r="A90" i="71"/>
  <c r="C89" i="71"/>
  <c r="B89" i="71"/>
  <c r="A89" i="71"/>
  <c r="A164" i="70" s="1"/>
  <c r="C88" i="71"/>
  <c r="B88" i="71"/>
  <c r="A88" i="71"/>
  <c r="C87" i="71"/>
  <c r="B87" i="71"/>
  <c r="A87" i="71"/>
  <c r="C86" i="71"/>
  <c r="B86" i="71"/>
  <c r="B161" i="70" s="1"/>
  <c r="A86" i="71"/>
  <c r="B85" i="71"/>
  <c r="A85" i="71"/>
  <c r="A160" i="70" s="1"/>
  <c r="B84" i="71"/>
  <c r="A84" i="71"/>
  <c r="C83" i="71"/>
  <c r="B83" i="71"/>
  <c r="A83" i="71"/>
  <c r="C82" i="71"/>
  <c r="B82" i="71"/>
  <c r="A82" i="71"/>
  <c r="C81" i="71"/>
  <c r="B81" i="71"/>
  <c r="A81" i="71"/>
  <c r="A156" i="70" s="1"/>
  <c r="C80" i="71"/>
  <c r="B80" i="71"/>
  <c r="A80" i="71"/>
  <c r="C79" i="71"/>
  <c r="B79" i="71"/>
  <c r="A79" i="71"/>
  <c r="B78" i="71"/>
  <c r="B94" i="70" s="1"/>
  <c r="A78" i="71"/>
  <c r="C77" i="71"/>
  <c r="B77" i="71"/>
  <c r="A77" i="71"/>
  <c r="A153" i="70" s="1"/>
  <c r="C76" i="71"/>
  <c r="B76" i="71"/>
  <c r="A76" i="71"/>
  <c r="B75" i="71"/>
  <c r="A75" i="71"/>
  <c r="B74" i="71"/>
  <c r="B90" i="70" s="1"/>
  <c r="A74" i="71"/>
  <c r="B73" i="71"/>
  <c r="A73" i="71"/>
  <c r="A81" i="70" s="1"/>
  <c r="B72" i="71"/>
  <c r="A72" i="71"/>
  <c r="B71" i="71"/>
  <c r="A71" i="71"/>
  <c r="B70" i="71"/>
  <c r="B148" i="70" s="1"/>
  <c r="A70" i="71"/>
  <c r="B69" i="71"/>
  <c r="A69" i="71"/>
  <c r="A147" i="70" s="1"/>
  <c r="B68" i="71"/>
  <c r="A68" i="71"/>
  <c r="B67" i="71"/>
  <c r="A67" i="71"/>
  <c r="B66" i="71"/>
  <c r="B144" i="70" s="1"/>
  <c r="A66" i="71"/>
  <c r="C65" i="71"/>
  <c r="B65" i="71"/>
  <c r="A65" i="71"/>
  <c r="A143" i="70" s="1"/>
  <c r="B64" i="71"/>
  <c r="A64" i="71"/>
  <c r="B63" i="71"/>
  <c r="A63" i="71"/>
  <c r="B62" i="71"/>
  <c r="B141" i="70" s="1"/>
  <c r="A62" i="71"/>
  <c r="B61" i="71"/>
  <c r="A61" i="71"/>
  <c r="A140" i="70" s="1"/>
  <c r="B60" i="71"/>
  <c r="A60" i="71"/>
  <c r="B59" i="71"/>
  <c r="A59" i="71"/>
  <c r="B58" i="71"/>
  <c r="A58" i="71"/>
  <c r="B57" i="71"/>
  <c r="A57" i="71"/>
  <c r="A136" i="70" s="1"/>
  <c r="B56" i="71"/>
  <c r="A56" i="71"/>
  <c r="B55" i="71"/>
  <c r="A55" i="71"/>
  <c r="B54" i="71"/>
  <c r="B133" i="70" s="1"/>
  <c r="A54" i="71"/>
  <c r="B53" i="71"/>
  <c r="A53" i="71"/>
  <c r="A132" i="70" s="1"/>
  <c r="B52" i="71"/>
  <c r="A52" i="71"/>
  <c r="B51" i="71"/>
  <c r="A51" i="71"/>
  <c r="B50" i="71"/>
  <c r="B129" i="70" s="1"/>
  <c r="A50" i="71"/>
  <c r="B49" i="71"/>
  <c r="A49" i="71"/>
  <c r="A128" i="70" s="1"/>
  <c r="B48" i="71"/>
  <c r="A48" i="71"/>
  <c r="B47" i="71"/>
  <c r="A47" i="71"/>
  <c r="B46" i="71"/>
  <c r="B125" i="70" s="1"/>
  <c r="A46" i="71"/>
  <c r="B45" i="71"/>
  <c r="A45" i="71"/>
  <c r="A124" i="70" s="1"/>
  <c r="B44" i="71"/>
  <c r="A44" i="71"/>
  <c r="B43" i="71"/>
  <c r="A43" i="71"/>
  <c r="B42" i="71"/>
  <c r="A42" i="71"/>
  <c r="B41" i="71"/>
  <c r="A41" i="71"/>
  <c r="A120" i="70" s="1"/>
  <c r="B40" i="71"/>
  <c r="A40" i="71"/>
  <c r="B39" i="71"/>
  <c r="A39" i="71"/>
  <c r="B38" i="71"/>
  <c r="B118" i="70" s="1"/>
  <c r="A38" i="71"/>
  <c r="B37" i="71"/>
  <c r="A37" i="71"/>
  <c r="B36" i="71"/>
  <c r="A36" i="71"/>
  <c r="B35" i="71"/>
  <c r="A35" i="71"/>
  <c r="B34" i="71"/>
  <c r="B13" i="70" s="1"/>
  <c r="A34" i="71"/>
  <c r="B33" i="71"/>
  <c r="A33" i="71"/>
  <c r="B32" i="71"/>
  <c r="A32" i="71"/>
  <c r="B31" i="71"/>
  <c r="A31" i="71"/>
  <c r="B30" i="71"/>
  <c r="B72" i="70" s="1"/>
  <c r="A30" i="71"/>
  <c r="B29" i="71"/>
  <c r="A29" i="71"/>
  <c r="A93" i="70" s="1"/>
  <c r="B28" i="71"/>
  <c r="A28" i="71"/>
  <c r="B27" i="71"/>
  <c r="A27" i="71"/>
  <c r="B26" i="71"/>
  <c r="B46" i="70" s="1"/>
  <c r="A26" i="71"/>
  <c r="B25" i="71"/>
  <c r="A25" i="71"/>
  <c r="A4" i="70" s="1"/>
  <c r="B24" i="71"/>
  <c r="A24" i="71"/>
  <c r="B23" i="71"/>
  <c r="A23" i="71"/>
  <c r="B22" i="71"/>
  <c r="B19" i="70" s="1"/>
  <c r="A22" i="71"/>
  <c r="B21" i="71"/>
  <c r="A21" i="71"/>
  <c r="A18" i="70" s="1"/>
  <c r="B20" i="71"/>
  <c r="A20" i="71"/>
  <c r="B19" i="71"/>
  <c r="A19" i="71"/>
  <c r="B18" i="71"/>
  <c r="B111" i="70" s="1"/>
  <c r="A18" i="71"/>
  <c r="B17" i="71"/>
  <c r="A17" i="71"/>
  <c r="A6" i="70" s="1"/>
  <c r="B16" i="71"/>
  <c r="A16" i="71"/>
  <c r="B15" i="71"/>
  <c r="A15" i="71"/>
  <c r="B14" i="71"/>
  <c r="B79" i="70" s="1"/>
  <c r="A14" i="71"/>
  <c r="B13" i="71"/>
  <c r="A13" i="71"/>
  <c r="A108" i="70" s="1"/>
  <c r="B12" i="71"/>
  <c r="A12" i="71"/>
  <c r="B11" i="71"/>
  <c r="A11" i="71"/>
  <c r="B10" i="71"/>
  <c r="B105" i="70" s="1"/>
  <c r="A10" i="71"/>
  <c r="B9" i="71"/>
  <c r="A9" i="71"/>
  <c r="A104" i="70" s="1"/>
  <c r="B8" i="71"/>
  <c r="A8" i="71"/>
  <c r="B7" i="71"/>
  <c r="A7" i="71"/>
  <c r="B6" i="71"/>
  <c r="A6" i="71"/>
  <c r="B5" i="71"/>
  <c r="A5" i="71"/>
  <c r="A100" i="70" s="1"/>
  <c r="B4" i="71"/>
  <c r="A4" i="71"/>
  <c r="B3" i="71"/>
  <c r="A3" i="71"/>
  <c r="C2" i="71"/>
  <c r="B2" i="71"/>
  <c r="B2" i="70" s="1"/>
  <c r="A2" i="71"/>
  <c r="B254" i="71"/>
  <c r="A254" i="71"/>
  <c r="A254" i="70" s="1"/>
  <c r="B253" i="71"/>
  <c r="A253" i="71"/>
  <c r="B252" i="71"/>
  <c r="A252" i="71"/>
  <c r="B251" i="71"/>
  <c r="B65" i="70" s="1"/>
  <c r="A251" i="71"/>
  <c r="B250" i="71"/>
  <c r="A250" i="71"/>
  <c r="B249" i="71"/>
  <c r="A249" i="71"/>
  <c r="B248" i="71"/>
  <c r="B60" i="70" s="1"/>
  <c r="A248" i="71"/>
  <c r="B247" i="71"/>
  <c r="B3" i="70" s="1"/>
  <c r="A247" i="71"/>
  <c r="B246" i="71"/>
  <c r="B10" i="70" s="1"/>
  <c r="A246" i="71"/>
  <c r="A10" i="70" s="1"/>
  <c r="B245" i="71"/>
  <c r="A245" i="71"/>
  <c r="D244" i="71"/>
  <c r="D237" i="71"/>
  <c r="D132" i="71"/>
  <c r="D130" i="71"/>
  <c r="D129" i="71"/>
  <c r="D128" i="71"/>
  <c r="D125" i="71"/>
  <c r="D124" i="71"/>
  <c r="D108" i="71"/>
  <c r="D106" i="71"/>
  <c r="D105" i="71"/>
  <c r="D104" i="71"/>
  <c r="D102" i="71"/>
  <c r="D98" i="71"/>
  <c r="D97" i="71"/>
  <c r="D96" i="71"/>
  <c r="D92" i="71"/>
  <c r="D90" i="71"/>
  <c r="D89" i="71"/>
  <c r="D88" i="71"/>
  <c r="D86" i="71"/>
  <c r="D82" i="71"/>
  <c r="D81" i="71"/>
  <c r="D80" i="71"/>
  <c r="D77" i="71"/>
  <c r="D76" i="71"/>
  <c r="D65" i="71"/>
  <c r="D2" i="71"/>
  <c r="B254" i="70"/>
  <c r="B253" i="70"/>
  <c r="A253" i="70"/>
  <c r="B252" i="70"/>
  <c r="A252" i="70"/>
  <c r="D251" i="70"/>
  <c r="C251" i="70"/>
  <c r="B251" i="70"/>
  <c r="A251" i="70"/>
  <c r="D250" i="70"/>
  <c r="C250" i="70"/>
  <c r="B250" i="70"/>
  <c r="B249" i="70"/>
  <c r="A249" i="70"/>
  <c r="B64" i="70"/>
  <c r="A64" i="70"/>
  <c r="A248" i="70"/>
  <c r="B67" i="70"/>
  <c r="B247" i="70"/>
  <c r="A247" i="70"/>
  <c r="B246" i="70"/>
  <c r="A246" i="70"/>
  <c r="A245" i="70"/>
  <c r="B30" i="70"/>
  <c r="B34" i="70"/>
  <c r="A34" i="70"/>
  <c r="A89" i="70"/>
  <c r="B244" i="70"/>
  <c r="B243" i="70"/>
  <c r="A243" i="70"/>
  <c r="B242" i="70"/>
  <c r="A242" i="70"/>
  <c r="B241" i="70"/>
  <c r="A241" i="70"/>
  <c r="B240" i="70"/>
  <c r="B239" i="70"/>
  <c r="A239" i="70"/>
  <c r="A238" i="70"/>
  <c r="B88" i="70"/>
  <c r="B237" i="70"/>
  <c r="A237" i="70"/>
  <c r="B236" i="70"/>
  <c r="A236" i="70"/>
  <c r="B11" i="70"/>
  <c r="B44" i="70"/>
  <c r="A44" i="70"/>
  <c r="B235" i="70"/>
  <c r="A235" i="70"/>
  <c r="A234" i="70"/>
  <c r="B233" i="70"/>
  <c r="B232" i="70"/>
  <c r="A232" i="70"/>
  <c r="A58" i="70"/>
  <c r="B69" i="70"/>
  <c r="A69" i="70"/>
  <c r="B16" i="70"/>
  <c r="A16" i="70"/>
  <c r="A231" i="70"/>
  <c r="B230" i="70"/>
  <c r="B229" i="70"/>
  <c r="A229" i="70"/>
  <c r="B228" i="70"/>
  <c r="A228" i="70"/>
  <c r="A227" i="70"/>
  <c r="B226" i="70"/>
  <c r="B225" i="70"/>
  <c r="A225" i="70"/>
  <c r="B224" i="70"/>
  <c r="A224" i="70"/>
  <c r="A223" i="70"/>
  <c r="B222" i="70"/>
  <c r="B221" i="70"/>
  <c r="A221" i="70"/>
  <c r="B220" i="70"/>
  <c r="A220" i="70"/>
  <c r="B219" i="70"/>
  <c r="B218" i="70"/>
  <c r="A218" i="70"/>
  <c r="A217" i="70"/>
  <c r="B216" i="70"/>
  <c r="B215" i="70"/>
  <c r="A215" i="70"/>
  <c r="B214" i="70"/>
  <c r="A214" i="70"/>
  <c r="B213" i="70"/>
  <c r="A213" i="70"/>
  <c r="B212" i="70"/>
  <c r="B211" i="70"/>
  <c r="A211" i="70"/>
  <c r="A210" i="70"/>
  <c r="B209" i="70"/>
  <c r="A208" i="70"/>
  <c r="B207" i="70"/>
  <c r="B206" i="70"/>
  <c r="A206" i="70"/>
  <c r="B205" i="70"/>
  <c r="B204" i="70"/>
  <c r="A204" i="70"/>
  <c r="B203" i="70"/>
  <c r="B202" i="70"/>
  <c r="A202" i="70"/>
  <c r="B201" i="70"/>
  <c r="A201" i="70"/>
  <c r="B200" i="70"/>
  <c r="B199" i="70"/>
  <c r="A199" i="70"/>
  <c r="B198" i="70"/>
  <c r="A198" i="70"/>
  <c r="A197" i="70"/>
  <c r="B196" i="70"/>
  <c r="A196" i="70"/>
  <c r="B82" i="70"/>
  <c r="A82" i="70"/>
  <c r="A195" i="70"/>
  <c r="B194" i="70"/>
  <c r="A194" i="70"/>
  <c r="B193" i="70"/>
  <c r="A193" i="70"/>
  <c r="B192" i="70"/>
  <c r="A192" i="70"/>
  <c r="B191" i="70"/>
  <c r="A191" i="70"/>
  <c r="D190" i="70"/>
  <c r="C190" i="70"/>
  <c r="B190" i="70"/>
  <c r="A190" i="70"/>
  <c r="B189" i="70"/>
  <c r="A189" i="70"/>
  <c r="D188" i="70"/>
  <c r="C188" i="70"/>
  <c r="A188" i="70"/>
  <c r="D187" i="70"/>
  <c r="C187" i="70"/>
  <c r="B187" i="70"/>
  <c r="D186" i="70"/>
  <c r="C186" i="70"/>
  <c r="B186" i="70"/>
  <c r="A186" i="70"/>
  <c r="B185" i="70"/>
  <c r="A185" i="70"/>
  <c r="D184" i="70"/>
  <c r="C184" i="70"/>
  <c r="B184" i="70"/>
  <c r="A184" i="70"/>
  <c r="D183" i="70"/>
  <c r="C183" i="70"/>
  <c r="B183" i="70"/>
  <c r="A183" i="70"/>
  <c r="B182" i="70"/>
  <c r="A182" i="70"/>
  <c r="B181" i="70"/>
  <c r="A181" i="70"/>
  <c r="D180" i="70"/>
  <c r="C180" i="70"/>
  <c r="B180" i="70"/>
  <c r="A180" i="70"/>
  <c r="B179" i="70"/>
  <c r="A179" i="70"/>
  <c r="D178" i="70"/>
  <c r="C178" i="70"/>
  <c r="A178" i="70"/>
  <c r="D177" i="70"/>
  <c r="C177" i="70"/>
  <c r="B177" i="70"/>
  <c r="D176" i="70"/>
  <c r="C176" i="70"/>
  <c r="B176" i="70"/>
  <c r="A176" i="70"/>
  <c r="B175" i="70"/>
  <c r="A175" i="70"/>
  <c r="D174" i="70"/>
  <c r="C174" i="70"/>
  <c r="A174" i="70"/>
  <c r="B173" i="70"/>
  <c r="A173" i="70"/>
  <c r="D172" i="70"/>
  <c r="C172" i="70"/>
  <c r="A172" i="70"/>
  <c r="D171" i="70"/>
  <c r="C171" i="70"/>
  <c r="B171" i="70"/>
  <c r="A171" i="70"/>
  <c r="B170" i="70"/>
  <c r="A170" i="70"/>
  <c r="A169" i="70"/>
  <c r="B168" i="70"/>
  <c r="D167" i="70"/>
  <c r="C167" i="70"/>
  <c r="B167" i="70"/>
  <c r="A167" i="70"/>
  <c r="B166" i="70"/>
  <c r="A166" i="70"/>
  <c r="D165" i="70"/>
  <c r="C165" i="70"/>
  <c r="A165" i="70"/>
  <c r="D164" i="70"/>
  <c r="C164" i="70"/>
  <c r="B164" i="70"/>
  <c r="D163" i="70"/>
  <c r="C163" i="70"/>
  <c r="B163" i="70"/>
  <c r="A163" i="70"/>
  <c r="B162" i="70"/>
  <c r="A162" i="70"/>
  <c r="D161" i="70"/>
  <c r="C161" i="70"/>
  <c r="A161" i="70"/>
  <c r="B160" i="70"/>
  <c r="B159" i="70"/>
  <c r="A159" i="70"/>
  <c r="B158" i="70"/>
  <c r="A158" i="70"/>
  <c r="D157" i="70"/>
  <c r="C157" i="70"/>
  <c r="B157" i="70"/>
  <c r="A157" i="70"/>
  <c r="D156" i="70"/>
  <c r="C156" i="70"/>
  <c r="B156" i="70"/>
  <c r="D155" i="70"/>
  <c r="C155" i="70"/>
  <c r="B155" i="70"/>
  <c r="A155" i="70"/>
  <c r="B154" i="70"/>
  <c r="A154" i="70"/>
  <c r="D153" i="70"/>
  <c r="C153" i="70"/>
  <c r="B153" i="70"/>
  <c r="D152" i="70"/>
  <c r="C152" i="70"/>
  <c r="B152" i="70"/>
  <c r="A152" i="70"/>
  <c r="B151" i="70"/>
  <c r="A151" i="70"/>
  <c r="B150" i="70"/>
  <c r="A150" i="70"/>
  <c r="B149" i="70"/>
  <c r="A149" i="70"/>
  <c r="A148" i="70"/>
  <c r="B147" i="70"/>
  <c r="B146" i="70"/>
  <c r="A146" i="70"/>
  <c r="B145" i="70"/>
  <c r="A145" i="70"/>
  <c r="A144" i="70"/>
  <c r="D143" i="70"/>
  <c r="C143" i="70"/>
  <c r="B143" i="70"/>
  <c r="B142" i="70"/>
  <c r="A142" i="70"/>
  <c r="A141" i="70"/>
  <c r="B140" i="70"/>
  <c r="B139" i="70"/>
  <c r="A139" i="70"/>
  <c r="B138" i="70"/>
  <c r="A138" i="70"/>
  <c r="B137" i="70"/>
  <c r="A137" i="70"/>
  <c r="B136" i="70"/>
  <c r="B135" i="70"/>
  <c r="A135" i="70"/>
  <c r="B134" i="70"/>
  <c r="A134" i="70"/>
  <c r="A133" i="70"/>
  <c r="B132" i="70"/>
  <c r="B131" i="70"/>
  <c r="A131" i="70"/>
  <c r="B130" i="70"/>
  <c r="A130" i="70"/>
  <c r="A129" i="70"/>
  <c r="B128" i="70"/>
  <c r="B127" i="70"/>
  <c r="A127" i="70"/>
  <c r="B126" i="70"/>
  <c r="A126" i="70"/>
  <c r="A125" i="70"/>
  <c r="B124" i="70"/>
  <c r="B123" i="70"/>
  <c r="A123" i="70"/>
  <c r="B122" i="70"/>
  <c r="A122" i="70"/>
  <c r="B121" i="70"/>
  <c r="A121" i="70"/>
  <c r="B120" i="70"/>
  <c r="B119" i="70"/>
  <c r="A119" i="70"/>
  <c r="A118" i="70"/>
  <c r="B117" i="70"/>
  <c r="A117" i="70"/>
  <c r="B116" i="70"/>
  <c r="A116" i="70"/>
  <c r="B115" i="70"/>
  <c r="A115" i="70"/>
  <c r="B114" i="70"/>
  <c r="A114" i="70"/>
  <c r="B113" i="70"/>
  <c r="A113" i="70"/>
  <c r="B112" i="70"/>
  <c r="A112" i="70"/>
  <c r="A111" i="70"/>
  <c r="B110" i="70"/>
  <c r="A110" i="70"/>
  <c r="B109" i="70"/>
  <c r="A109" i="70"/>
  <c r="B108" i="70"/>
  <c r="B107" i="70"/>
  <c r="A107" i="70"/>
  <c r="B106" i="70"/>
  <c r="A106" i="70"/>
  <c r="A105" i="70"/>
  <c r="B104" i="70"/>
  <c r="B103" i="70"/>
  <c r="A103" i="70"/>
  <c r="B102" i="70"/>
  <c r="A102" i="70"/>
  <c r="B101" i="70"/>
  <c r="A101" i="70"/>
  <c r="B100" i="70"/>
  <c r="B99" i="70"/>
  <c r="A99" i="70"/>
  <c r="B98" i="70"/>
  <c r="A97" i="70"/>
  <c r="B86" i="70"/>
  <c r="A86" i="70"/>
  <c r="B96" i="70"/>
  <c r="A96" i="70"/>
  <c r="A65" i="70"/>
  <c r="D95" i="70"/>
  <c r="C95" i="70"/>
  <c r="B95" i="70"/>
  <c r="A94" i="70"/>
  <c r="B93" i="70"/>
  <c r="B92" i="70"/>
  <c r="A92" i="70"/>
  <c r="B85" i="70"/>
  <c r="A85" i="70"/>
  <c r="A87" i="70"/>
  <c r="B76" i="70"/>
  <c r="A76" i="70"/>
  <c r="B73" i="70"/>
  <c r="B80" i="70"/>
  <c r="B59" i="70"/>
  <c r="A59" i="70"/>
  <c r="B83" i="70"/>
  <c r="B62" i="70"/>
  <c r="A62" i="70"/>
  <c r="A50" i="70"/>
  <c r="B78" i="70"/>
  <c r="A78" i="70"/>
  <c r="A74" i="70"/>
  <c r="A77" i="70"/>
  <c r="B75" i="70"/>
  <c r="A75" i="70"/>
  <c r="B57" i="70"/>
  <c r="A57" i="70"/>
  <c r="B91" i="70"/>
  <c r="A91" i="70"/>
  <c r="B42" i="70"/>
  <c r="A42" i="70"/>
  <c r="B66" i="70"/>
  <c r="B26" i="70"/>
  <c r="B71" i="70"/>
  <c r="A84" i="70"/>
  <c r="B68" i="70"/>
  <c r="A40" i="70"/>
  <c r="A63" i="70"/>
  <c r="B52" i="70"/>
  <c r="A52" i="70"/>
  <c r="B41" i="70"/>
  <c r="B51" i="70"/>
  <c r="A51" i="70"/>
  <c r="B49" i="70"/>
  <c r="A49" i="70"/>
  <c r="B56" i="70"/>
  <c r="A56" i="70"/>
  <c r="B54" i="70"/>
  <c r="A54" i="70"/>
  <c r="A72" i="70"/>
  <c r="B48" i="70"/>
  <c r="A48" i="70"/>
  <c r="A46" i="70"/>
  <c r="A47" i="70"/>
  <c r="A39" i="70"/>
  <c r="B45" i="70"/>
  <c r="A45" i="70"/>
  <c r="B32" i="70"/>
  <c r="A32" i="70"/>
  <c r="B37" i="70"/>
  <c r="A37" i="70"/>
  <c r="A33" i="70"/>
  <c r="B38" i="70"/>
  <c r="A38" i="70"/>
  <c r="B70" i="70"/>
  <c r="A70" i="70"/>
  <c r="B24" i="70"/>
  <c r="B43" i="70"/>
  <c r="A43" i="70"/>
  <c r="A27" i="70"/>
  <c r="A25" i="70"/>
  <c r="B36" i="70"/>
  <c r="B31" i="70"/>
  <c r="A31" i="70"/>
  <c r="A20" i="70"/>
  <c r="B23" i="70"/>
  <c r="A23" i="70"/>
  <c r="B53" i="70"/>
  <c r="A53" i="70"/>
  <c r="B35" i="70"/>
  <c r="A35" i="70"/>
  <c r="B29" i="70"/>
  <c r="A29" i="70"/>
  <c r="A15" i="70"/>
  <c r="B12" i="70"/>
  <c r="A12" i="70"/>
  <c r="A28" i="70"/>
  <c r="B17" i="70"/>
  <c r="A17" i="70"/>
  <c r="B22" i="70"/>
  <c r="A22" i="70"/>
  <c r="B21" i="70"/>
  <c r="A21" i="70"/>
  <c r="B14" i="70"/>
  <c r="A14" i="70"/>
  <c r="A13" i="70"/>
  <c r="A19" i="70"/>
  <c r="B81" i="70"/>
  <c r="A79" i="70"/>
  <c r="A9" i="70"/>
  <c r="B8" i="70"/>
  <c r="A8" i="70"/>
  <c r="B18" i="70"/>
  <c r="B7" i="70"/>
  <c r="A7" i="70"/>
  <c r="B5" i="70"/>
  <c r="A5" i="70"/>
  <c r="B61" i="70"/>
  <c r="A61" i="70"/>
  <c r="A60" i="70"/>
  <c r="A90" i="70"/>
  <c r="B4" i="70"/>
  <c r="B6" i="70"/>
  <c r="A3" i="70"/>
  <c r="B55" i="70"/>
  <c r="A55" i="70"/>
  <c r="D2" i="70"/>
  <c r="C2" i="70"/>
  <c r="A2" i="70"/>
  <c r="C162" i="70" l="1"/>
  <c r="D87" i="71"/>
  <c r="D162" i="70" s="1"/>
  <c r="C170" i="70"/>
  <c r="D95" i="71"/>
  <c r="D170" i="70" s="1"/>
  <c r="C175" i="70"/>
  <c r="D103" i="71"/>
  <c r="D175" i="70" s="1"/>
  <c r="C179" i="70"/>
  <c r="D107" i="71"/>
  <c r="D179" i="70" s="1"/>
  <c r="C185" i="70"/>
  <c r="D127" i="71"/>
  <c r="D185" i="70" s="1"/>
  <c r="C189" i="70"/>
  <c r="D131" i="71"/>
  <c r="D189" i="70" s="1"/>
  <c r="C158" i="70"/>
  <c r="D83" i="71"/>
  <c r="D158" i="70" s="1"/>
  <c r="C173" i="70"/>
  <c r="D99" i="71"/>
  <c r="D173" i="70" s="1"/>
  <c r="C220" i="70"/>
  <c r="D191" i="71"/>
  <c r="D220" i="70" s="1"/>
  <c r="C154" i="70"/>
  <c r="D79" i="71"/>
  <c r="D154" i="70" s="1"/>
  <c r="C166" i="70"/>
  <c r="D91" i="71"/>
  <c r="D166" i="70" s="1"/>
  <c r="C182" i="70"/>
  <c r="D123" i="71"/>
  <c r="D182" i="70" s="1"/>
  <c r="C218" i="70"/>
  <c r="D187" i="71"/>
  <c r="D218" i="70" s="1"/>
  <c r="A63" i="67" l="1"/>
  <c r="C100" i="67"/>
  <c r="C99" i="67"/>
  <c r="C98" i="67"/>
  <c r="C97" i="67"/>
  <c r="C96" i="67"/>
  <c r="C95" i="67"/>
  <c r="C94" i="67"/>
  <c r="C93" i="67"/>
  <c r="C92" i="67"/>
  <c r="G25" i="68" l="1"/>
  <c r="G25" i="66"/>
  <c r="B61" i="69" l="1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H11" i="68"/>
  <c r="E11" i="68"/>
  <c r="J7" i="68"/>
  <c r="I7" i="68"/>
  <c r="H7" i="68"/>
  <c r="E7" i="68"/>
  <c r="J6" i="68"/>
  <c r="I6" i="68"/>
  <c r="H6" i="68"/>
  <c r="G6" i="68"/>
  <c r="F6" i="68"/>
  <c r="E6" i="68"/>
  <c r="D6" i="68"/>
  <c r="H5" i="68"/>
  <c r="C1" i="68"/>
  <c r="B1" i="68"/>
  <c r="C65" i="67"/>
  <c r="B65" i="67"/>
  <c r="A65" i="67"/>
  <c r="C64" i="67"/>
  <c r="B64" i="67"/>
  <c r="A64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C1" i="67"/>
  <c r="B1" i="67"/>
  <c r="C254" i="71"/>
  <c r="C253" i="71"/>
  <c r="R37" i="66"/>
  <c r="S37" i="66" s="1"/>
  <c r="R36" i="66"/>
  <c r="S36" i="66" s="1"/>
  <c r="R35" i="66"/>
  <c r="S35" i="66" s="1"/>
  <c r="J32" i="66"/>
  <c r="I32" i="66"/>
  <c r="H32" i="66"/>
  <c r="E29" i="66"/>
  <c r="J24" i="66"/>
  <c r="I24" i="66"/>
  <c r="H24" i="66"/>
  <c r="E24" i="66"/>
  <c r="J18" i="66"/>
  <c r="I18" i="66"/>
  <c r="H18" i="66"/>
  <c r="E18" i="66"/>
  <c r="J11" i="66"/>
  <c r="I11" i="66"/>
  <c r="I7" i="66" s="1"/>
  <c r="H11" i="66"/>
  <c r="H7" i="66" s="1"/>
  <c r="E11" i="66"/>
  <c r="E7" i="66" s="1"/>
  <c r="J7" i="66"/>
  <c r="J6" i="66"/>
  <c r="I6" i="66"/>
  <c r="H6" i="66"/>
  <c r="G6" i="66"/>
  <c r="F6" i="66"/>
  <c r="E6" i="66"/>
  <c r="D6" i="66"/>
  <c r="AE296" i="3"/>
  <c r="C192" i="71" s="1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C245" i="71" l="1"/>
  <c r="C247" i="71"/>
  <c r="C251" i="71"/>
  <c r="D192" i="71"/>
  <c r="D221" i="70" s="1"/>
  <c r="C221" i="70"/>
  <c r="C249" i="71"/>
  <c r="C252" i="71"/>
  <c r="R24" i="66"/>
  <c r="S24" i="66" s="1"/>
  <c r="C246" i="71"/>
  <c r="D253" i="71"/>
  <c r="D253" i="70" s="1"/>
  <c r="C253" i="70"/>
  <c r="C250" i="71"/>
  <c r="D254" i="71"/>
  <c r="D254" i="70" s="1"/>
  <c r="C254" i="70"/>
  <c r="I5" i="68"/>
  <c r="J5" i="68"/>
  <c r="F26" i="68"/>
  <c r="F26" i="66"/>
  <c r="G26" i="68"/>
  <c r="G26" i="66"/>
  <c r="K43" i="66"/>
  <c r="N11" i="66" s="1"/>
  <c r="M99" i="67"/>
  <c r="P93" i="67"/>
  <c r="U99" i="67"/>
  <c r="X93" i="67"/>
  <c r="AC99" i="67"/>
  <c r="AF93" i="67"/>
  <c r="K39" i="66"/>
  <c r="E99" i="67"/>
  <c r="H93" i="67"/>
  <c r="V99" i="67"/>
  <c r="Q93" i="67"/>
  <c r="I99" i="67"/>
  <c r="Q99" i="67"/>
  <c r="Y99" i="67"/>
  <c r="D93" i="67"/>
  <c r="L93" i="67"/>
  <c r="T93" i="67"/>
  <c r="AB93" i="67"/>
  <c r="AC39" i="67"/>
  <c r="AE93" i="67"/>
  <c r="AA93" i="67"/>
  <c r="W93" i="67"/>
  <c r="S93" i="67"/>
  <c r="O93" i="67"/>
  <c r="K93" i="67"/>
  <c r="G93" i="67"/>
  <c r="AF99" i="67"/>
  <c r="AB99" i="67"/>
  <c r="X99" i="67"/>
  <c r="T99" i="67"/>
  <c r="P99" i="67"/>
  <c r="L99" i="67"/>
  <c r="H99" i="67"/>
  <c r="D99" i="67"/>
  <c r="AD93" i="67"/>
  <c r="Z93" i="67"/>
  <c r="V93" i="67"/>
  <c r="R93" i="67"/>
  <c r="N93" i="67"/>
  <c r="J93" i="67"/>
  <c r="F93" i="67"/>
  <c r="AE99" i="67"/>
  <c r="AA99" i="67"/>
  <c r="W99" i="67"/>
  <c r="S99" i="67"/>
  <c r="O99" i="67"/>
  <c r="K99" i="67"/>
  <c r="G99" i="67"/>
  <c r="F99" i="67"/>
  <c r="N99" i="67"/>
  <c r="AD99" i="67"/>
  <c r="I93" i="67"/>
  <c r="Y93" i="67"/>
  <c r="J99" i="67"/>
  <c r="R99" i="67"/>
  <c r="Z99" i="67"/>
  <c r="E93" i="67"/>
  <c r="M93" i="67"/>
  <c r="U93" i="67"/>
  <c r="AC93" i="67"/>
  <c r="F39" i="67"/>
  <c r="N39" i="67"/>
  <c r="AD39" i="67"/>
  <c r="E5" i="68"/>
  <c r="U39" i="69"/>
  <c r="AE39" i="69"/>
  <c r="F39" i="69"/>
  <c r="N39" i="69"/>
  <c r="V39" i="69"/>
  <c r="AD39" i="69"/>
  <c r="Z43" i="67" l="1"/>
  <c r="Z65" i="67" s="1"/>
  <c r="O39" i="69"/>
  <c r="O35" i="69" s="1"/>
  <c r="AA39" i="67"/>
  <c r="D39" i="67"/>
  <c r="D35" i="67" s="1"/>
  <c r="D64" i="67" s="1"/>
  <c r="T39" i="67"/>
  <c r="AB43" i="67"/>
  <c r="AB65" i="67" s="1"/>
  <c r="G39" i="69"/>
  <c r="G35" i="69" s="1"/>
  <c r="R39" i="69"/>
  <c r="R35" i="69" s="1"/>
  <c r="Z39" i="69"/>
  <c r="Z35" i="69" s="1"/>
  <c r="E39" i="69"/>
  <c r="E35" i="69" s="1"/>
  <c r="E60" i="69" s="1"/>
  <c r="L43" i="67"/>
  <c r="L65" i="67" s="1"/>
  <c r="W39" i="69"/>
  <c r="W35" i="69" s="1"/>
  <c r="S39" i="67"/>
  <c r="S35" i="67" s="1"/>
  <c r="L39" i="67"/>
  <c r="L35" i="67" s="1"/>
  <c r="AB39" i="67"/>
  <c r="AB35" i="67" s="1"/>
  <c r="T43" i="67"/>
  <c r="T65" i="67" s="1"/>
  <c r="E39" i="67"/>
  <c r="E35" i="67" s="1"/>
  <c r="T43" i="69"/>
  <c r="T61" i="69" s="1"/>
  <c r="V43" i="69"/>
  <c r="V61" i="69" s="1"/>
  <c r="K35" i="66"/>
  <c r="K6" i="66" s="1"/>
  <c r="C248" i="71"/>
  <c r="D252" i="71"/>
  <c r="D92" i="70" s="1"/>
  <c r="C92" i="70"/>
  <c r="D247" i="71"/>
  <c r="D3" i="70" s="1"/>
  <c r="C3" i="70"/>
  <c r="D250" i="71"/>
  <c r="D61" i="70" s="1"/>
  <c r="C61" i="70"/>
  <c r="D246" i="71"/>
  <c r="D10" i="70" s="1"/>
  <c r="C10" i="70"/>
  <c r="D249" i="71"/>
  <c r="D252" i="70" s="1"/>
  <c r="C252" i="70"/>
  <c r="D251" i="71"/>
  <c r="D65" i="70" s="1"/>
  <c r="C65" i="70"/>
  <c r="D245" i="71"/>
  <c r="D8" i="70" s="1"/>
  <c r="C8" i="70"/>
  <c r="P39" i="69"/>
  <c r="P35" i="69" s="1"/>
  <c r="P60" i="69" s="1"/>
  <c r="AF39" i="69"/>
  <c r="F43" i="69"/>
  <c r="F61" i="69" s="1"/>
  <c r="Z43" i="69"/>
  <c r="Z61" i="69" s="1"/>
  <c r="K43" i="69"/>
  <c r="K61" i="69" s="1"/>
  <c r="AA43" i="69"/>
  <c r="AA61" i="69" s="1"/>
  <c r="N43" i="69"/>
  <c r="N61" i="69" s="1"/>
  <c r="D39" i="69"/>
  <c r="D35" i="69" s="1"/>
  <c r="D60" i="69" s="1"/>
  <c r="T39" i="69"/>
  <c r="T35" i="69" s="1"/>
  <c r="K39" i="69"/>
  <c r="J43" i="69"/>
  <c r="J61" i="69" s="1"/>
  <c r="G43" i="69"/>
  <c r="G61" i="69" s="1"/>
  <c r="W43" i="69"/>
  <c r="W61" i="69" s="1"/>
  <c r="K35" i="69"/>
  <c r="K60" i="69" s="1"/>
  <c r="AA39" i="69"/>
  <c r="AA35" i="69" s="1"/>
  <c r="Q43" i="67"/>
  <c r="Q65" i="67" s="1"/>
  <c r="Q39" i="67"/>
  <c r="Q35" i="67" s="1"/>
  <c r="Q64" i="67" s="1"/>
  <c r="V39" i="67"/>
  <c r="V35" i="67" s="1"/>
  <c r="AE43" i="67"/>
  <c r="AE65" i="67" s="1"/>
  <c r="R39" i="67"/>
  <c r="R35" i="67" s="1"/>
  <c r="R64" i="67" s="1"/>
  <c r="M39" i="69"/>
  <c r="M35" i="69" s="1"/>
  <c r="AC39" i="69"/>
  <c r="AC35" i="69" s="1"/>
  <c r="K39" i="67"/>
  <c r="K35" i="67" s="1"/>
  <c r="K64" i="67" s="1"/>
  <c r="AA43" i="67"/>
  <c r="AA65" i="67" s="1"/>
  <c r="G39" i="67"/>
  <c r="G35" i="67" s="1"/>
  <c r="T35" i="67"/>
  <c r="T64" i="67" s="1"/>
  <c r="D43" i="67"/>
  <c r="D65" i="67" s="1"/>
  <c r="U39" i="67"/>
  <c r="U35" i="67" s="1"/>
  <c r="R43" i="67"/>
  <c r="R65" i="67" s="1"/>
  <c r="O43" i="67"/>
  <c r="O65" i="67" s="1"/>
  <c r="P39" i="67"/>
  <c r="P35" i="67" s="1"/>
  <c r="AF39" i="67"/>
  <c r="AF35" i="67" s="1"/>
  <c r="H43" i="67"/>
  <c r="H65" i="67" s="1"/>
  <c r="X43" i="67"/>
  <c r="X65" i="67" s="1"/>
  <c r="I39" i="67"/>
  <c r="I35" i="67" s="1"/>
  <c r="Y39" i="67"/>
  <c r="Y35" i="67" s="1"/>
  <c r="Y64" i="67" s="1"/>
  <c r="J39" i="69"/>
  <c r="K26" i="66"/>
  <c r="K26" i="68"/>
  <c r="V43" i="67"/>
  <c r="V65" i="67" s="1"/>
  <c r="J35" i="69"/>
  <c r="AB43" i="69"/>
  <c r="AB61" i="69" s="1"/>
  <c r="E43" i="69"/>
  <c r="E61" i="69" s="1"/>
  <c r="U43" i="69"/>
  <c r="U61" i="69" s="1"/>
  <c r="Y39" i="69"/>
  <c r="Y35" i="69" s="1"/>
  <c r="P43" i="69"/>
  <c r="P61" i="69" s="1"/>
  <c r="I43" i="69"/>
  <c r="I61" i="69" s="1"/>
  <c r="Y43" i="69"/>
  <c r="Y61" i="69" s="1"/>
  <c r="J43" i="67"/>
  <c r="J65" i="67" s="1"/>
  <c r="AA35" i="67"/>
  <c r="AA64" i="67" s="1"/>
  <c r="M43" i="67"/>
  <c r="M65" i="67" s="1"/>
  <c r="AC43" i="67"/>
  <c r="AC65" i="67" s="1"/>
  <c r="U35" i="69"/>
  <c r="O43" i="69"/>
  <c r="O61" i="69" s="1"/>
  <c r="AE43" i="69"/>
  <c r="AE61" i="69" s="1"/>
  <c r="N35" i="69"/>
  <c r="AD35" i="69"/>
  <c r="AF43" i="69"/>
  <c r="AF61" i="69" s="1"/>
  <c r="W43" i="67"/>
  <c r="W65" i="67" s="1"/>
  <c r="AC35" i="67"/>
  <c r="F35" i="67"/>
  <c r="N43" i="67"/>
  <c r="N65" i="67" s="1"/>
  <c r="J39" i="67"/>
  <c r="J35" i="67" s="1"/>
  <c r="S43" i="67"/>
  <c r="S65" i="67" s="1"/>
  <c r="W39" i="67"/>
  <c r="W35" i="67" s="1"/>
  <c r="L43" i="69"/>
  <c r="L61" i="69" s="1"/>
  <c r="AD43" i="69"/>
  <c r="AD61" i="69" s="1"/>
  <c r="R43" i="69"/>
  <c r="R61" i="69" s="1"/>
  <c r="S39" i="69"/>
  <c r="S35" i="69" s="1"/>
  <c r="H39" i="69"/>
  <c r="H35" i="69" s="1"/>
  <c r="X39" i="69"/>
  <c r="X35" i="69" s="1"/>
  <c r="AE35" i="69"/>
  <c r="S43" i="69"/>
  <c r="S61" i="69" s="1"/>
  <c r="D43" i="69"/>
  <c r="D61" i="69" s="1"/>
  <c r="M43" i="69"/>
  <c r="M61" i="69" s="1"/>
  <c r="AC43" i="69"/>
  <c r="AC61" i="69" s="1"/>
  <c r="K39" i="68"/>
  <c r="K35" i="68" s="1"/>
  <c r="AE39" i="67"/>
  <c r="AE35" i="67" s="1"/>
  <c r="M39" i="67"/>
  <c r="M35" i="67" s="1"/>
  <c r="E43" i="67"/>
  <c r="E65" i="67" s="1"/>
  <c r="U43" i="67"/>
  <c r="U65" i="67" s="1"/>
  <c r="F43" i="67"/>
  <c r="F65" i="67" s="1"/>
  <c r="K43" i="67"/>
  <c r="K65" i="67" s="1"/>
  <c r="F35" i="69"/>
  <c r="I39" i="69"/>
  <c r="I35" i="69" s="1"/>
  <c r="AF35" i="69"/>
  <c r="L39" i="69"/>
  <c r="L35" i="69" s="1"/>
  <c r="AB39" i="69"/>
  <c r="AB35" i="69" s="1"/>
  <c r="Q39" i="69"/>
  <c r="Q35" i="69" s="1"/>
  <c r="V35" i="69"/>
  <c r="H43" i="69"/>
  <c r="H61" i="69" s="1"/>
  <c r="X43" i="69"/>
  <c r="X61" i="69" s="1"/>
  <c r="Q43" i="69"/>
  <c r="Q61" i="69" s="1"/>
  <c r="K43" i="68"/>
  <c r="N9" i="68" s="1"/>
  <c r="G43" i="67"/>
  <c r="G65" i="67" s="1"/>
  <c r="O39" i="67"/>
  <c r="O35" i="67" s="1"/>
  <c r="H39" i="67"/>
  <c r="H35" i="67" s="1"/>
  <c r="X39" i="67"/>
  <c r="X35" i="67" s="1"/>
  <c r="N35" i="67"/>
  <c r="AD35" i="67"/>
  <c r="P43" i="67"/>
  <c r="P65" i="67" s="1"/>
  <c r="AF43" i="67"/>
  <c r="AF65" i="67" s="1"/>
  <c r="I43" i="67"/>
  <c r="I65" i="67" s="1"/>
  <c r="Y43" i="67"/>
  <c r="Y65" i="67" s="1"/>
  <c r="AD43" i="67"/>
  <c r="AD65" i="67" s="1"/>
  <c r="Z39" i="67"/>
  <c r="Z35" i="67" s="1"/>
  <c r="G13" i="66"/>
  <c r="F13" i="66"/>
  <c r="AE110" i="3"/>
  <c r="C72" i="71" s="1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D13" i="66"/>
  <c r="J6" i="69" l="1"/>
  <c r="J56" i="69" s="1"/>
  <c r="AB6" i="67"/>
  <c r="AB57" i="67" s="1"/>
  <c r="N10" i="66"/>
  <c r="L64" i="67"/>
  <c r="L6" i="67"/>
  <c r="L57" i="67" s="1"/>
  <c r="K13" i="66"/>
  <c r="D72" i="71"/>
  <c r="D150" i="70" s="1"/>
  <c r="C150" i="70"/>
  <c r="D248" i="71"/>
  <c r="D60" i="70" s="1"/>
  <c r="C60" i="70"/>
  <c r="K6" i="69"/>
  <c r="K56" i="69" s="1"/>
  <c r="J60" i="69"/>
  <c r="Q6" i="67"/>
  <c r="Q57" i="67" s="1"/>
  <c r="AB64" i="67"/>
  <c r="T6" i="67"/>
  <c r="T57" i="67" s="1"/>
  <c r="D6" i="69"/>
  <c r="D56" i="69" s="1"/>
  <c r="R6" i="67"/>
  <c r="R57" i="67" s="1"/>
  <c r="P6" i="69"/>
  <c r="P56" i="69" s="1"/>
  <c r="AA6" i="67"/>
  <c r="AA57" i="67" s="1"/>
  <c r="D6" i="67"/>
  <c r="D57" i="67" s="1"/>
  <c r="F23" i="66"/>
  <c r="F23" i="68"/>
  <c r="F20" i="66"/>
  <c r="F20" i="68"/>
  <c r="F9" i="66"/>
  <c r="F9" i="68"/>
  <c r="G22" i="68"/>
  <c r="G22" i="66"/>
  <c r="G23" i="68"/>
  <c r="G23" i="66"/>
  <c r="D22" i="66"/>
  <c r="D22" i="68"/>
  <c r="D20" i="68"/>
  <c r="D20" i="66"/>
  <c r="D9" i="68"/>
  <c r="D9" i="66"/>
  <c r="D8" i="66"/>
  <c r="D8" i="68"/>
  <c r="D23" i="66"/>
  <c r="D23" i="68"/>
  <c r="F22" i="68"/>
  <c r="F22" i="66"/>
  <c r="F8" i="66"/>
  <c r="F8" i="68"/>
  <c r="G20" i="66"/>
  <c r="G20" i="68"/>
  <c r="G9" i="66"/>
  <c r="G9" i="68"/>
  <c r="G8" i="68"/>
  <c r="G8" i="66"/>
  <c r="K6" i="67"/>
  <c r="K57" i="67" s="1"/>
  <c r="E6" i="69"/>
  <c r="E56" i="69" s="1"/>
  <c r="Q60" i="69"/>
  <c r="Q6" i="69"/>
  <c r="Q56" i="69" s="1"/>
  <c r="AE64" i="67"/>
  <c r="AE6" i="67"/>
  <c r="AE57" i="67" s="1"/>
  <c r="H60" i="69"/>
  <c r="H6" i="69"/>
  <c r="H56" i="69" s="1"/>
  <c r="L60" i="69"/>
  <c r="L6" i="69"/>
  <c r="L56" i="69" s="1"/>
  <c r="X64" i="67"/>
  <c r="X6" i="67"/>
  <c r="X57" i="67" s="1"/>
  <c r="N8" i="68"/>
  <c r="K6" i="68"/>
  <c r="S60" i="69"/>
  <c r="S6" i="69"/>
  <c r="S56" i="69" s="1"/>
  <c r="X6" i="69"/>
  <c r="X56" i="69" s="1"/>
  <c r="X60" i="69"/>
  <c r="H64" i="67"/>
  <c r="H6" i="67"/>
  <c r="H57" i="67" s="1"/>
  <c r="I60" i="69"/>
  <c r="I6" i="69"/>
  <c r="I56" i="69" s="1"/>
  <c r="W64" i="67"/>
  <c r="W6" i="67"/>
  <c r="W57" i="67" s="1"/>
  <c r="AA60" i="69"/>
  <c r="AA6" i="69"/>
  <c r="AA56" i="69" s="1"/>
  <c r="AC60" i="69"/>
  <c r="AC6" i="69"/>
  <c r="AC56" i="69" s="1"/>
  <c r="W60" i="69"/>
  <c r="W6" i="69"/>
  <c r="W56" i="69" s="1"/>
  <c r="Y6" i="67"/>
  <c r="Y57" i="67" s="1"/>
  <c r="V60" i="69"/>
  <c r="V6" i="69"/>
  <c r="V56" i="69" s="1"/>
  <c r="AB60" i="69"/>
  <c r="AB6" i="69"/>
  <c r="AB56" i="69" s="1"/>
  <c r="AF60" i="69"/>
  <c r="AF6" i="69"/>
  <c r="AF56" i="69" s="1"/>
  <c r="F60" i="69"/>
  <c r="F6" i="69"/>
  <c r="F56" i="69" s="1"/>
  <c r="S6" i="67"/>
  <c r="S57" i="67" s="1"/>
  <c r="S64" i="67"/>
  <c r="M60" i="69"/>
  <c r="M6" i="69"/>
  <c r="M56" i="69" s="1"/>
  <c r="V64" i="67"/>
  <c r="V6" i="67"/>
  <c r="V57" i="67" s="1"/>
  <c r="Z60" i="69"/>
  <c r="Z6" i="69"/>
  <c r="Z56" i="69" s="1"/>
  <c r="O60" i="69"/>
  <c r="O6" i="69"/>
  <c r="O56" i="69" s="1"/>
  <c r="AF64" i="67"/>
  <c r="AF6" i="67"/>
  <c r="AF57" i="67" s="1"/>
  <c r="AD64" i="67"/>
  <c r="AD6" i="67"/>
  <c r="AD57" i="67" s="1"/>
  <c r="U64" i="67"/>
  <c r="U6" i="67"/>
  <c r="U57" i="67" s="1"/>
  <c r="R60" i="69"/>
  <c r="R6" i="69"/>
  <c r="R56" i="69" s="1"/>
  <c r="AE60" i="69"/>
  <c r="AE6" i="69"/>
  <c r="AE56" i="69" s="1"/>
  <c r="F64" i="67"/>
  <c r="F6" i="67"/>
  <c r="F57" i="67" s="1"/>
  <c r="AD60" i="69"/>
  <c r="AD6" i="69"/>
  <c r="AD56" i="69" s="1"/>
  <c r="Y60" i="69"/>
  <c r="Y6" i="69"/>
  <c r="Y56" i="69" s="1"/>
  <c r="M64" i="67"/>
  <c r="M6" i="67"/>
  <c r="M57" i="67" s="1"/>
  <c r="J64" i="67"/>
  <c r="J6" i="67"/>
  <c r="J57" i="67" s="1"/>
  <c r="O6" i="67"/>
  <c r="O57" i="67" s="1"/>
  <c r="O64" i="67"/>
  <c r="G64" i="67"/>
  <c r="G6" i="67"/>
  <c r="G57" i="67" s="1"/>
  <c r="N6" i="67"/>
  <c r="N57" i="67" s="1"/>
  <c r="N64" i="67"/>
  <c r="E64" i="67"/>
  <c r="E6" i="67"/>
  <c r="E57" i="67" s="1"/>
  <c r="G60" i="69"/>
  <c r="G6" i="69"/>
  <c r="G56" i="69" s="1"/>
  <c r="Z6" i="67"/>
  <c r="Z57" i="67" s="1"/>
  <c r="Z64" i="67"/>
  <c r="I6" i="67"/>
  <c r="I57" i="67" s="1"/>
  <c r="I64" i="67"/>
  <c r="T60" i="69"/>
  <c r="T6" i="69"/>
  <c r="T56" i="69" s="1"/>
  <c r="P64" i="67"/>
  <c r="P6" i="67"/>
  <c r="P57" i="67" s="1"/>
  <c r="AC64" i="67"/>
  <c r="AC6" i="67"/>
  <c r="AC57" i="67" s="1"/>
  <c r="N60" i="69"/>
  <c r="N6" i="69"/>
  <c r="N56" i="69" s="1"/>
  <c r="U60" i="69"/>
  <c r="U6" i="69"/>
  <c r="U56" i="69" s="1"/>
  <c r="AD348" i="3"/>
  <c r="AB348" i="3"/>
  <c r="Z348" i="3"/>
  <c r="Y348" i="3"/>
  <c r="X348" i="3"/>
  <c r="V348" i="3"/>
  <c r="T348" i="3"/>
  <c r="R348" i="3"/>
  <c r="Q348" i="3"/>
  <c r="P348" i="3"/>
  <c r="N348" i="3"/>
  <c r="L348" i="3"/>
  <c r="J348" i="3"/>
  <c r="I348" i="3"/>
  <c r="H348" i="3"/>
  <c r="F348" i="3"/>
  <c r="D348" i="3"/>
  <c r="AE347" i="3"/>
  <c r="AD347" i="3"/>
  <c r="AC347" i="3"/>
  <c r="AA347" i="3"/>
  <c r="W347" i="3"/>
  <c r="U347" i="3"/>
  <c r="S347" i="3"/>
  <c r="R347" i="3"/>
  <c r="Q347" i="3"/>
  <c r="O347" i="3"/>
  <c r="K347" i="3"/>
  <c r="J347" i="3"/>
  <c r="I347" i="3"/>
  <c r="G347" i="3"/>
  <c r="E347" i="3"/>
  <c r="C347" i="3"/>
  <c r="AE346" i="3"/>
  <c r="AB346" i="3"/>
  <c r="AA346" i="3"/>
  <c r="Z346" i="3"/>
  <c r="X346" i="3"/>
  <c r="W346" i="3"/>
  <c r="V346" i="3"/>
  <c r="T346" i="3"/>
  <c r="S346" i="3"/>
  <c r="R346" i="3"/>
  <c r="O346" i="3"/>
  <c r="N346" i="3"/>
  <c r="L346" i="3"/>
  <c r="K346" i="3"/>
  <c r="J346" i="3"/>
  <c r="H346" i="3"/>
  <c r="G346" i="3"/>
  <c r="F346" i="3"/>
  <c r="D346" i="3"/>
  <c r="C346" i="3"/>
  <c r="AE345" i="3"/>
  <c r="AC345" i="3"/>
  <c r="AB345" i="3"/>
  <c r="AA345" i="3"/>
  <c r="Y345" i="3"/>
  <c r="X345" i="3"/>
  <c r="W345" i="3"/>
  <c r="U345" i="3"/>
  <c r="T345" i="3"/>
  <c r="S345" i="3"/>
  <c r="Q345" i="3"/>
  <c r="P345" i="3"/>
  <c r="O345" i="3"/>
  <c r="M345" i="3"/>
  <c r="L345" i="3"/>
  <c r="K345" i="3"/>
  <c r="I345" i="3"/>
  <c r="H345" i="3"/>
  <c r="G345" i="3"/>
  <c r="E345" i="3"/>
  <c r="D345" i="3"/>
  <c r="C345" i="3"/>
  <c r="AD344" i="3"/>
  <c r="AC344" i="3"/>
  <c r="AB344" i="3"/>
  <c r="Z344" i="3"/>
  <c r="Y344" i="3"/>
  <c r="X344" i="3"/>
  <c r="V344" i="3"/>
  <c r="U344" i="3"/>
  <c r="T344" i="3"/>
  <c r="R344" i="3"/>
  <c r="Q344" i="3"/>
  <c r="P344" i="3"/>
  <c r="N344" i="3"/>
  <c r="M344" i="3"/>
  <c r="L344" i="3"/>
  <c r="J344" i="3"/>
  <c r="I344" i="3"/>
  <c r="H344" i="3"/>
  <c r="F344" i="3"/>
  <c r="E344" i="3"/>
  <c r="D344" i="3"/>
  <c r="AE343" i="3"/>
  <c r="AD343" i="3"/>
  <c r="AC343" i="3"/>
  <c r="AA343" i="3"/>
  <c r="Z343" i="3"/>
  <c r="Y343" i="3"/>
  <c r="W343" i="3"/>
  <c r="V343" i="3"/>
  <c r="U343" i="3"/>
  <c r="S343" i="3"/>
  <c r="R343" i="3"/>
  <c r="Q343" i="3"/>
  <c r="O343" i="3"/>
  <c r="N343" i="3"/>
  <c r="M343" i="3"/>
  <c r="K343" i="3"/>
  <c r="J343" i="3"/>
  <c r="I343" i="3"/>
  <c r="G343" i="3"/>
  <c r="F343" i="3"/>
  <c r="E343" i="3"/>
  <c r="C343" i="3"/>
  <c r="AE342" i="3"/>
  <c r="AD342" i="3"/>
  <c r="AB342" i="3"/>
  <c r="AA342" i="3"/>
  <c r="Z342" i="3"/>
  <c r="X342" i="3"/>
  <c r="W342" i="3"/>
  <c r="V342" i="3"/>
  <c r="T342" i="3"/>
  <c r="S342" i="3"/>
  <c r="R342" i="3"/>
  <c r="P342" i="3"/>
  <c r="O342" i="3"/>
  <c r="N342" i="3"/>
  <c r="L342" i="3"/>
  <c r="K342" i="3"/>
  <c r="J342" i="3"/>
  <c r="H342" i="3"/>
  <c r="G342" i="3"/>
  <c r="F342" i="3"/>
  <c r="D342" i="3"/>
  <c r="C342" i="3"/>
  <c r="AE340" i="3"/>
  <c r="AC340" i="3"/>
  <c r="AB340" i="3"/>
  <c r="AA340" i="3"/>
  <c r="Y340" i="3"/>
  <c r="X340" i="3"/>
  <c r="W340" i="3"/>
  <c r="T340" i="3"/>
  <c r="S340" i="3"/>
  <c r="Q340" i="3"/>
  <c r="P340" i="3"/>
  <c r="O340" i="3"/>
  <c r="M340" i="3"/>
  <c r="L340" i="3"/>
  <c r="K340" i="3"/>
  <c r="I340" i="3"/>
  <c r="H340" i="3"/>
  <c r="E340" i="3"/>
  <c r="D340" i="3"/>
  <c r="C340" i="3"/>
  <c r="AD339" i="3"/>
  <c r="AC339" i="3"/>
  <c r="AB339" i="3"/>
  <c r="Z339" i="3"/>
  <c r="Y339" i="3"/>
  <c r="X339" i="3"/>
  <c r="V339" i="3"/>
  <c r="U339" i="3"/>
  <c r="T339" i="3"/>
  <c r="Q339" i="3"/>
  <c r="P339" i="3"/>
  <c r="N339" i="3"/>
  <c r="M339" i="3"/>
  <c r="L339" i="3"/>
  <c r="J339" i="3"/>
  <c r="I339" i="3"/>
  <c r="H339" i="3"/>
  <c r="F339" i="3"/>
  <c r="E339" i="3"/>
  <c r="D339" i="3"/>
  <c r="AE338" i="3"/>
  <c r="AD338" i="3"/>
  <c r="AC338" i="3"/>
  <c r="AA338" i="3"/>
  <c r="Z338" i="3"/>
  <c r="Y338" i="3"/>
  <c r="W338" i="3"/>
  <c r="V338" i="3"/>
  <c r="U338" i="3"/>
  <c r="S338" i="3"/>
  <c r="R338" i="3"/>
  <c r="Q338" i="3"/>
  <c r="O338" i="3"/>
  <c r="N338" i="3"/>
  <c r="M338" i="3"/>
  <c r="K338" i="3"/>
  <c r="J338" i="3"/>
  <c r="I338" i="3"/>
  <c r="G338" i="3"/>
  <c r="F338" i="3"/>
  <c r="E338" i="3"/>
  <c r="C338" i="3"/>
  <c r="AE337" i="3"/>
  <c r="AD337" i="3"/>
  <c r="AB337" i="3"/>
  <c r="AA337" i="3"/>
  <c r="Z337" i="3"/>
  <c r="X337" i="3"/>
  <c r="W337" i="3"/>
  <c r="V337" i="3"/>
  <c r="T337" i="3"/>
  <c r="S337" i="3"/>
  <c r="R337" i="3"/>
  <c r="P337" i="3"/>
  <c r="O337" i="3"/>
  <c r="N337" i="3"/>
  <c r="L337" i="3"/>
  <c r="K337" i="3"/>
  <c r="J337" i="3"/>
  <c r="H337" i="3"/>
  <c r="G337" i="3"/>
  <c r="F337" i="3"/>
  <c r="D337" i="3"/>
  <c r="C337" i="3"/>
  <c r="AC336" i="3"/>
  <c r="AB336" i="3"/>
  <c r="AA336" i="3"/>
  <c r="Y336" i="3"/>
  <c r="X336" i="3"/>
  <c r="W336" i="3"/>
  <c r="U336" i="3"/>
  <c r="T336" i="3"/>
  <c r="S336" i="3"/>
  <c r="Q336" i="3"/>
  <c r="P336" i="3"/>
  <c r="O336" i="3"/>
  <c r="M336" i="3"/>
  <c r="L336" i="3"/>
  <c r="K336" i="3"/>
  <c r="H336" i="3"/>
  <c r="G336" i="3"/>
  <c r="E336" i="3"/>
  <c r="D336" i="3"/>
  <c r="C336" i="3"/>
  <c r="AD335" i="3"/>
  <c r="AC335" i="3"/>
  <c r="AB335" i="3"/>
  <c r="Z335" i="3"/>
  <c r="Y335" i="3"/>
  <c r="X335" i="3"/>
  <c r="V335" i="3"/>
  <c r="U335" i="3"/>
  <c r="R335" i="3"/>
  <c r="Q335" i="3"/>
  <c r="P335" i="3"/>
  <c r="N335" i="3"/>
  <c r="M335" i="3"/>
  <c r="L335" i="3"/>
  <c r="J335" i="3"/>
  <c r="I335" i="3"/>
  <c r="H335" i="3"/>
  <c r="F335" i="3"/>
  <c r="E335" i="3"/>
  <c r="D335" i="3"/>
  <c r="AE334" i="3"/>
  <c r="AD334" i="3"/>
  <c r="AA334" i="3"/>
  <c r="Z334" i="3"/>
  <c r="Y334" i="3"/>
  <c r="W334" i="3"/>
  <c r="V334" i="3"/>
  <c r="U334" i="3"/>
  <c r="S334" i="3"/>
  <c r="R334" i="3"/>
  <c r="Q334" i="3"/>
  <c r="O334" i="3"/>
  <c r="N334" i="3"/>
  <c r="M334" i="3"/>
  <c r="K334" i="3"/>
  <c r="J334" i="3"/>
  <c r="I334" i="3"/>
  <c r="G334" i="3"/>
  <c r="F334" i="3"/>
  <c r="E334" i="3"/>
  <c r="C334" i="3"/>
  <c r="AE333" i="3"/>
  <c r="AD333" i="3"/>
  <c r="AB333" i="3"/>
  <c r="AA333" i="3"/>
  <c r="X333" i="3"/>
  <c r="W333" i="3"/>
  <c r="V333" i="3"/>
  <c r="T333" i="3"/>
  <c r="S333" i="3"/>
  <c r="R333" i="3"/>
  <c r="P333" i="3"/>
  <c r="O333" i="3"/>
  <c r="N333" i="3"/>
  <c r="L333" i="3"/>
  <c r="K333" i="3"/>
  <c r="J333" i="3"/>
  <c r="H333" i="3"/>
  <c r="G333" i="3"/>
  <c r="F333" i="3"/>
  <c r="D333" i="3"/>
  <c r="C333" i="3"/>
  <c r="AE332" i="3"/>
  <c r="AC332" i="3"/>
  <c r="AB332" i="3"/>
  <c r="AA332" i="3"/>
  <c r="Y332" i="3"/>
  <c r="X332" i="3"/>
  <c r="W332" i="3"/>
  <c r="U332" i="3"/>
  <c r="T332" i="3"/>
  <c r="S332" i="3"/>
  <c r="Q332" i="3"/>
  <c r="P332" i="3"/>
  <c r="O332" i="3"/>
  <c r="M332" i="3"/>
  <c r="L332" i="3"/>
  <c r="K332" i="3"/>
  <c r="I332" i="3"/>
  <c r="H332" i="3"/>
  <c r="G332" i="3"/>
  <c r="E332" i="3"/>
  <c r="D332" i="3"/>
  <c r="C332" i="3"/>
  <c r="AD331" i="3"/>
  <c r="AC331" i="3"/>
  <c r="AB331" i="3"/>
  <c r="Z331" i="3"/>
  <c r="Y331" i="3"/>
  <c r="X331" i="3"/>
  <c r="V331" i="3"/>
  <c r="U331" i="3"/>
  <c r="T331" i="3"/>
  <c r="R331" i="3"/>
  <c r="Q331" i="3"/>
  <c r="P331" i="3"/>
  <c r="N331" i="3"/>
  <c r="M331" i="3"/>
  <c r="L331" i="3"/>
  <c r="J331" i="3"/>
  <c r="I331" i="3"/>
  <c r="H331" i="3"/>
  <c r="F331" i="3"/>
  <c r="E331" i="3"/>
  <c r="D331" i="3"/>
  <c r="AE330" i="3"/>
  <c r="AD330" i="3"/>
  <c r="AC330" i="3"/>
  <c r="AA330" i="3"/>
  <c r="Z330" i="3"/>
  <c r="Y330" i="3"/>
  <c r="W330" i="3"/>
  <c r="V330" i="3"/>
  <c r="U330" i="3"/>
  <c r="S330" i="3"/>
  <c r="R330" i="3"/>
  <c r="Q330" i="3"/>
  <c r="O330" i="3"/>
  <c r="N330" i="3"/>
  <c r="M330" i="3"/>
  <c r="K330" i="3"/>
  <c r="J330" i="3"/>
  <c r="I330" i="3"/>
  <c r="G330" i="3"/>
  <c r="F330" i="3"/>
  <c r="E330" i="3"/>
  <c r="C330" i="3"/>
  <c r="AE329" i="3"/>
  <c r="AD329" i="3"/>
  <c r="AB329" i="3"/>
  <c r="AA329" i="3"/>
  <c r="Z329" i="3"/>
  <c r="X329" i="3"/>
  <c r="W329" i="3"/>
  <c r="V329" i="3"/>
  <c r="T329" i="3"/>
  <c r="S329" i="3"/>
  <c r="R329" i="3"/>
  <c r="P329" i="3"/>
  <c r="O329" i="3"/>
  <c r="N329" i="3"/>
  <c r="L329" i="3"/>
  <c r="K329" i="3"/>
  <c r="J329" i="3"/>
  <c r="H329" i="3"/>
  <c r="G329" i="3"/>
  <c r="F329" i="3"/>
  <c r="D329" i="3"/>
  <c r="C329" i="3"/>
  <c r="AE327" i="3"/>
  <c r="AC327" i="3"/>
  <c r="AB327" i="3"/>
  <c r="AA327" i="3"/>
  <c r="Y327" i="3"/>
  <c r="X327" i="3"/>
  <c r="W327" i="3"/>
  <c r="U327" i="3"/>
  <c r="T327" i="3"/>
  <c r="S327" i="3"/>
  <c r="Q327" i="3"/>
  <c r="P327" i="3"/>
  <c r="O327" i="3"/>
  <c r="M327" i="3"/>
  <c r="L327" i="3"/>
  <c r="K327" i="3"/>
  <c r="I327" i="3"/>
  <c r="H327" i="3"/>
  <c r="G327" i="3"/>
  <c r="E327" i="3"/>
  <c r="D327" i="3"/>
  <c r="C327" i="3"/>
  <c r="AD326" i="3"/>
  <c r="AC326" i="3"/>
  <c r="AB326" i="3"/>
  <c r="Z326" i="3"/>
  <c r="Y326" i="3"/>
  <c r="X326" i="3"/>
  <c r="V326" i="3"/>
  <c r="U326" i="3"/>
  <c r="T326" i="3"/>
  <c r="R326" i="3"/>
  <c r="Q326" i="3"/>
  <c r="P326" i="3"/>
  <c r="N326" i="3"/>
  <c r="M326" i="3"/>
  <c r="L326" i="3"/>
  <c r="J326" i="3"/>
  <c r="I326" i="3"/>
  <c r="H326" i="3"/>
  <c r="F326" i="3"/>
  <c r="E326" i="3"/>
  <c r="D326" i="3"/>
  <c r="AE325" i="3"/>
  <c r="AD325" i="3"/>
  <c r="AC325" i="3"/>
  <c r="AA325" i="3"/>
  <c r="Z325" i="3"/>
  <c r="Y325" i="3"/>
  <c r="W325" i="3"/>
  <c r="V325" i="3"/>
  <c r="U325" i="3"/>
  <c r="S325" i="3"/>
  <c r="R325" i="3"/>
  <c r="Q325" i="3"/>
  <c r="O325" i="3"/>
  <c r="N325" i="3"/>
  <c r="M325" i="3"/>
  <c r="K325" i="3"/>
  <c r="J325" i="3"/>
  <c r="I325" i="3"/>
  <c r="G325" i="3"/>
  <c r="F325" i="3"/>
  <c r="E325" i="3"/>
  <c r="C325" i="3"/>
  <c r="AE324" i="3"/>
  <c r="AD324" i="3"/>
  <c r="AB324" i="3"/>
  <c r="AA324" i="3"/>
  <c r="Z324" i="3"/>
  <c r="X324" i="3"/>
  <c r="W324" i="3"/>
  <c r="V324" i="3"/>
  <c r="T324" i="3"/>
  <c r="S324" i="3"/>
  <c r="R324" i="3"/>
  <c r="P324" i="3"/>
  <c r="O324" i="3"/>
  <c r="N324" i="3"/>
  <c r="L324" i="3"/>
  <c r="K324" i="3"/>
  <c r="J324" i="3"/>
  <c r="H324" i="3"/>
  <c r="G324" i="3"/>
  <c r="F324" i="3"/>
  <c r="D324" i="3"/>
  <c r="C324" i="3"/>
  <c r="AE323" i="3"/>
  <c r="AC323" i="3"/>
  <c r="AB323" i="3"/>
  <c r="AA323" i="3"/>
  <c r="Y323" i="3"/>
  <c r="X323" i="3"/>
  <c r="W323" i="3"/>
  <c r="U323" i="3"/>
  <c r="T323" i="3"/>
  <c r="S323" i="3"/>
  <c r="Q323" i="3"/>
  <c r="P323" i="3"/>
  <c r="O323" i="3"/>
  <c r="M323" i="3"/>
  <c r="L323" i="3"/>
  <c r="K323" i="3"/>
  <c r="I323" i="3"/>
  <c r="H323" i="3"/>
  <c r="G323" i="3"/>
  <c r="E323" i="3"/>
  <c r="D323" i="3"/>
  <c r="C323" i="3"/>
  <c r="AD322" i="3"/>
  <c r="AC322" i="3"/>
  <c r="AB322" i="3"/>
  <c r="Z322" i="3"/>
  <c r="Y322" i="3"/>
  <c r="X322" i="3"/>
  <c r="V322" i="3"/>
  <c r="U322" i="3"/>
  <c r="T322" i="3"/>
  <c r="R322" i="3"/>
  <c r="Q322" i="3"/>
  <c r="P322" i="3"/>
  <c r="N322" i="3"/>
  <c r="M322" i="3"/>
  <c r="L322" i="3"/>
  <c r="J322" i="3"/>
  <c r="I322" i="3"/>
  <c r="H322" i="3"/>
  <c r="F322" i="3"/>
  <c r="E322" i="3"/>
  <c r="D322" i="3"/>
  <c r="AE321" i="3"/>
  <c r="AD321" i="3"/>
  <c r="AC321" i="3"/>
  <c r="AA321" i="3"/>
  <c r="Z321" i="3"/>
  <c r="Y321" i="3"/>
  <c r="W321" i="3"/>
  <c r="V321" i="3"/>
  <c r="U321" i="3"/>
  <c r="S321" i="3"/>
  <c r="R321" i="3"/>
  <c r="Q321" i="3"/>
  <c r="O321" i="3"/>
  <c r="N321" i="3"/>
  <c r="M321" i="3"/>
  <c r="K321" i="3"/>
  <c r="J321" i="3"/>
  <c r="I321" i="3"/>
  <c r="G321" i="3"/>
  <c r="F321" i="3"/>
  <c r="E321" i="3"/>
  <c r="C321" i="3"/>
  <c r="AE320" i="3"/>
  <c r="AD320" i="3"/>
  <c r="AB320" i="3"/>
  <c r="AA320" i="3"/>
  <c r="Z320" i="3"/>
  <c r="X320" i="3"/>
  <c r="W320" i="3"/>
  <c r="V320" i="3"/>
  <c r="T320" i="3"/>
  <c r="S320" i="3"/>
  <c r="R320" i="3"/>
  <c r="P320" i="3"/>
  <c r="O320" i="3"/>
  <c r="N320" i="3"/>
  <c r="L320" i="3"/>
  <c r="K320" i="3"/>
  <c r="J320" i="3"/>
  <c r="H320" i="3"/>
  <c r="G320" i="3"/>
  <c r="F320" i="3"/>
  <c r="D320" i="3"/>
  <c r="C320" i="3"/>
  <c r="AE319" i="3"/>
  <c r="AC319" i="3"/>
  <c r="AB319" i="3"/>
  <c r="AA319" i="3"/>
  <c r="Y319" i="3"/>
  <c r="X319" i="3"/>
  <c r="W319" i="3"/>
  <c r="U319" i="3"/>
  <c r="T319" i="3"/>
  <c r="S319" i="3"/>
  <c r="Q319" i="3"/>
  <c r="P319" i="3"/>
  <c r="O319" i="3"/>
  <c r="M319" i="3"/>
  <c r="L319" i="3"/>
  <c r="K319" i="3"/>
  <c r="I319" i="3"/>
  <c r="H319" i="3"/>
  <c r="G319" i="3"/>
  <c r="E319" i="3"/>
  <c r="D319" i="3"/>
  <c r="C319" i="3"/>
  <c r="AD318" i="3"/>
  <c r="AC318" i="3"/>
  <c r="AB318" i="3"/>
  <c r="Z318" i="3"/>
  <c r="Y318" i="3"/>
  <c r="X318" i="3"/>
  <c r="V318" i="3"/>
  <c r="U318" i="3"/>
  <c r="T318" i="3"/>
  <c r="R318" i="3"/>
  <c r="Q318" i="3"/>
  <c r="P318" i="3"/>
  <c r="N318" i="3"/>
  <c r="M318" i="3"/>
  <c r="L318" i="3"/>
  <c r="J318" i="3"/>
  <c r="I318" i="3"/>
  <c r="H318" i="3"/>
  <c r="F318" i="3"/>
  <c r="E318" i="3"/>
  <c r="D318" i="3"/>
  <c r="AE317" i="3"/>
  <c r="AD317" i="3"/>
  <c r="AC317" i="3"/>
  <c r="AA317" i="3"/>
  <c r="Z317" i="3"/>
  <c r="Y317" i="3"/>
  <c r="W317" i="3"/>
  <c r="V317" i="3"/>
  <c r="U317" i="3"/>
  <c r="S317" i="3"/>
  <c r="R317" i="3"/>
  <c r="Q317" i="3"/>
  <c r="O317" i="3"/>
  <c r="N317" i="3"/>
  <c r="M317" i="3"/>
  <c r="K317" i="3"/>
  <c r="J317" i="3"/>
  <c r="I317" i="3"/>
  <c r="G317" i="3"/>
  <c r="F317" i="3"/>
  <c r="E317" i="3"/>
  <c r="C317" i="3"/>
  <c r="AE316" i="3"/>
  <c r="AD316" i="3"/>
  <c r="AB316" i="3"/>
  <c r="AA316" i="3"/>
  <c r="Z316" i="3"/>
  <c r="X316" i="3"/>
  <c r="W316" i="3"/>
  <c r="V316" i="3"/>
  <c r="T316" i="3"/>
  <c r="S316" i="3"/>
  <c r="R316" i="3"/>
  <c r="P316" i="3"/>
  <c r="O316" i="3"/>
  <c r="N316" i="3"/>
  <c r="L316" i="3"/>
  <c r="K316" i="3"/>
  <c r="J316" i="3"/>
  <c r="H316" i="3"/>
  <c r="G316" i="3"/>
  <c r="F316" i="3"/>
  <c r="D316" i="3"/>
  <c r="C316" i="3"/>
  <c r="AD314" i="3"/>
  <c r="AC314" i="3"/>
  <c r="AB314" i="3"/>
  <c r="Y314" i="3"/>
  <c r="X314" i="3"/>
  <c r="V314" i="3"/>
  <c r="U314" i="3"/>
  <c r="T314" i="3"/>
  <c r="R314" i="3"/>
  <c r="Q314" i="3"/>
  <c r="P314" i="3"/>
  <c r="N314" i="3"/>
  <c r="M314" i="3"/>
  <c r="L314" i="3"/>
  <c r="I314" i="3"/>
  <c r="H314" i="3"/>
  <c r="F314" i="3"/>
  <c r="E314" i="3"/>
  <c r="D314" i="3"/>
  <c r="AD313" i="3"/>
  <c r="AC313" i="3"/>
  <c r="AB313" i="3"/>
  <c r="Z313" i="3"/>
  <c r="Y313" i="3"/>
  <c r="X313" i="3"/>
  <c r="V313" i="3"/>
  <c r="U313" i="3"/>
  <c r="T313" i="3"/>
  <c r="R313" i="3"/>
  <c r="Q313" i="3"/>
  <c r="P313" i="3"/>
  <c r="N313" i="3"/>
  <c r="M313" i="3"/>
  <c r="L313" i="3"/>
  <c r="J313" i="3"/>
  <c r="I313" i="3"/>
  <c r="H313" i="3"/>
  <c r="F313" i="3"/>
  <c r="E313" i="3"/>
  <c r="D313" i="3"/>
  <c r="C313" i="3"/>
  <c r="AC312" i="3"/>
  <c r="Y312" i="3"/>
  <c r="U312" i="3"/>
  <c r="Q312" i="3"/>
  <c r="M312" i="3"/>
  <c r="I312" i="3"/>
  <c r="E312" i="3"/>
  <c r="C312" i="3"/>
  <c r="AE311" i="3"/>
  <c r="C201" i="71" s="1"/>
  <c r="AB311" i="3"/>
  <c r="AA311" i="3"/>
  <c r="X311" i="3"/>
  <c r="W311" i="3"/>
  <c r="T311" i="3"/>
  <c r="S311" i="3"/>
  <c r="P311" i="3"/>
  <c r="O311" i="3"/>
  <c r="L311" i="3"/>
  <c r="K311" i="3"/>
  <c r="H311" i="3"/>
  <c r="G311" i="3"/>
  <c r="D311" i="3"/>
  <c r="C311" i="3"/>
  <c r="AC310" i="3"/>
  <c r="AB310" i="3"/>
  <c r="Z310" i="3"/>
  <c r="Y310" i="3"/>
  <c r="X310" i="3"/>
  <c r="V310" i="3"/>
  <c r="U310" i="3"/>
  <c r="T310" i="3"/>
  <c r="R310" i="3"/>
  <c r="Q310" i="3"/>
  <c r="P310" i="3"/>
  <c r="M310" i="3"/>
  <c r="L310" i="3"/>
  <c r="J310" i="3"/>
  <c r="I310" i="3"/>
  <c r="H310" i="3"/>
  <c r="F310" i="3"/>
  <c r="E310" i="3"/>
  <c r="D310" i="3"/>
  <c r="AD309" i="3"/>
  <c r="AC309" i="3"/>
  <c r="AB309" i="3"/>
  <c r="Z309" i="3"/>
  <c r="Y309" i="3"/>
  <c r="X309" i="3"/>
  <c r="V309" i="3"/>
  <c r="U309" i="3"/>
  <c r="T309" i="3"/>
  <c r="R309" i="3"/>
  <c r="Q309" i="3"/>
  <c r="P309" i="3"/>
  <c r="N309" i="3"/>
  <c r="M309" i="3"/>
  <c r="L309" i="3"/>
  <c r="J309" i="3"/>
  <c r="I309" i="3"/>
  <c r="H309" i="3"/>
  <c r="F309" i="3"/>
  <c r="E309" i="3"/>
  <c r="D309" i="3"/>
  <c r="C309" i="3"/>
  <c r="AC308" i="3"/>
  <c r="Y308" i="3"/>
  <c r="U308" i="3"/>
  <c r="T308" i="3"/>
  <c r="Q308" i="3"/>
  <c r="M308" i="3"/>
  <c r="K308" i="3"/>
  <c r="I308" i="3"/>
  <c r="E308" i="3"/>
  <c r="D308" i="3"/>
  <c r="C308" i="3"/>
  <c r="AE307" i="3"/>
  <c r="C197" i="71" s="1"/>
  <c r="AB307" i="3"/>
  <c r="AA307" i="3"/>
  <c r="X307" i="3"/>
  <c r="W307" i="3"/>
  <c r="T307" i="3"/>
  <c r="S307" i="3"/>
  <c r="Q307" i="3"/>
  <c r="P307" i="3"/>
  <c r="O307" i="3"/>
  <c r="L307" i="3"/>
  <c r="K307" i="3"/>
  <c r="H307" i="3"/>
  <c r="G307" i="3"/>
  <c r="D307" i="3"/>
  <c r="C307" i="3"/>
  <c r="AD306" i="3"/>
  <c r="AC306" i="3"/>
  <c r="AB306" i="3"/>
  <c r="AA306" i="3"/>
  <c r="Z306" i="3"/>
  <c r="Y306" i="3"/>
  <c r="X306" i="3"/>
  <c r="V306" i="3"/>
  <c r="U306" i="3"/>
  <c r="T306" i="3"/>
  <c r="Q306" i="3"/>
  <c r="P306" i="3"/>
  <c r="N306" i="3"/>
  <c r="M306" i="3"/>
  <c r="L306" i="3"/>
  <c r="J306" i="3"/>
  <c r="I306" i="3"/>
  <c r="H306" i="3"/>
  <c r="F306" i="3"/>
  <c r="E306" i="3"/>
  <c r="D306" i="3"/>
  <c r="AD305" i="3"/>
  <c r="AC305" i="3"/>
  <c r="AB305" i="3"/>
  <c r="Z305" i="3"/>
  <c r="Y305" i="3"/>
  <c r="V305" i="3"/>
  <c r="U305" i="3"/>
  <c r="T305" i="3"/>
  <c r="R305" i="3"/>
  <c r="Q305" i="3"/>
  <c r="P305" i="3"/>
  <c r="N305" i="3"/>
  <c r="M305" i="3"/>
  <c r="L305" i="3"/>
  <c r="J305" i="3"/>
  <c r="I305" i="3"/>
  <c r="H305" i="3"/>
  <c r="G305" i="3"/>
  <c r="F305" i="3"/>
  <c r="E305" i="3"/>
  <c r="D305" i="3"/>
  <c r="C305" i="3"/>
  <c r="AC304" i="3"/>
  <c r="Y304" i="3"/>
  <c r="U304" i="3"/>
  <c r="Q304" i="3"/>
  <c r="P304" i="3"/>
  <c r="M304" i="3"/>
  <c r="I304" i="3"/>
  <c r="H304" i="3"/>
  <c r="E304" i="3"/>
  <c r="C304" i="3"/>
  <c r="C303" i="3"/>
  <c r="F303" i="3"/>
  <c r="G303" i="3"/>
  <c r="H303" i="3"/>
  <c r="J303" i="3"/>
  <c r="K303" i="3"/>
  <c r="L303" i="3"/>
  <c r="N303" i="3"/>
  <c r="O303" i="3"/>
  <c r="P303" i="3"/>
  <c r="R303" i="3"/>
  <c r="S303" i="3"/>
  <c r="T303" i="3"/>
  <c r="U303" i="3"/>
  <c r="V303" i="3"/>
  <c r="W303" i="3"/>
  <c r="X303" i="3"/>
  <c r="Z303" i="3"/>
  <c r="AA303" i="3"/>
  <c r="AB303" i="3"/>
  <c r="AC303" i="3"/>
  <c r="AD303" i="3"/>
  <c r="AE303" i="3"/>
  <c r="C193" i="71" s="1"/>
  <c r="D303" i="3"/>
  <c r="E303" i="3"/>
  <c r="I303" i="3"/>
  <c r="M303" i="3"/>
  <c r="Q303" i="3"/>
  <c r="Y303" i="3"/>
  <c r="D304" i="3"/>
  <c r="L304" i="3"/>
  <c r="T304" i="3"/>
  <c r="X304" i="3"/>
  <c r="AB304" i="3"/>
  <c r="W305" i="3"/>
  <c r="X305" i="3"/>
  <c r="R306" i="3"/>
  <c r="E307" i="3"/>
  <c r="I307" i="3"/>
  <c r="M307" i="3"/>
  <c r="U307" i="3"/>
  <c r="Y307" i="3"/>
  <c r="AC307" i="3"/>
  <c r="H308" i="3"/>
  <c r="L308" i="3"/>
  <c r="P308" i="3"/>
  <c r="X308" i="3"/>
  <c r="AB308" i="3"/>
  <c r="K309" i="3"/>
  <c r="N310" i="3"/>
  <c r="AD310" i="3"/>
  <c r="E311" i="3"/>
  <c r="I311" i="3"/>
  <c r="M311" i="3"/>
  <c r="Q311" i="3"/>
  <c r="U311" i="3"/>
  <c r="Y311" i="3"/>
  <c r="AC311" i="3"/>
  <c r="D312" i="3"/>
  <c r="H312" i="3"/>
  <c r="L312" i="3"/>
  <c r="P312" i="3"/>
  <c r="T312" i="3"/>
  <c r="X312" i="3"/>
  <c r="AB312" i="3"/>
  <c r="O313" i="3"/>
  <c r="J314" i="3"/>
  <c r="Z314" i="3"/>
  <c r="E316" i="3"/>
  <c r="I316" i="3"/>
  <c r="M316" i="3"/>
  <c r="Q316" i="3"/>
  <c r="U316" i="3"/>
  <c r="Y316" i="3"/>
  <c r="AC316" i="3"/>
  <c r="D317" i="3"/>
  <c r="H317" i="3"/>
  <c r="L317" i="3"/>
  <c r="P317" i="3"/>
  <c r="T317" i="3"/>
  <c r="X317" i="3"/>
  <c r="AB317" i="3"/>
  <c r="C318" i="3"/>
  <c r="G318" i="3"/>
  <c r="K318" i="3"/>
  <c r="O318" i="3"/>
  <c r="S318" i="3"/>
  <c r="W318" i="3"/>
  <c r="AA318" i="3"/>
  <c r="AE318" i="3"/>
  <c r="F319" i="3"/>
  <c r="J319" i="3"/>
  <c r="N319" i="3"/>
  <c r="R319" i="3"/>
  <c r="V319" i="3"/>
  <c r="Z319" i="3"/>
  <c r="AD319" i="3"/>
  <c r="E320" i="3"/>
  <c r="I320" i="3"/>
  <c r="M320" i="3"/>
  <c r="Q320" i="3"/>
  <c r="U320" i="3"/>
  <c r="Y320" i="3"/>
  <c r="AC320" i="3"/>
  <c r="D321" i="3"/>
  <c r="H321" i="3"/>
  <c r="L321" i="3"/>
  <c r="P321" i="3"/>
  <c r="T321" i="3"/>
  <c r="X321" i="3"/>
  <c r="AB321" i="3"/>
  <c r="C322" i="3"/>
  <c r="G322" i="3"/>
  <c r="K322" i="3"/>
  <c r="O322" i="3"/>
  <c r="S322" i="3"/>
  <c r="W322" i="3"/>
  <c r="AA322" i="3"/>
  <c r="AE322" i="3"/>
  <c r="F323" i="3"/>
  <c r="J323" i="3"/>
  <c r="N323" i="3"/>
  <c r="R323" i="3"/>
  <c r="V323" i="3"/>
  <c r="Z323" i="3"/>
  <c r="AD323" i="3"/>
  <c r="E324" i="3"/>
  <c r="I324" i="3"/>
  <c r="M324" i="3"/>
  <c r="Q324" i="3"/>
  <c r="U324" i="3"/>
  <c r="Y324" i="3"/>
  <c r="AC324" i="3"/>
  <c r="D325" i="3"/>
  <c r="H325" i="3"/>
  <c r="L325" i="3"/>
  <c r="P325" i="3"/>
  <c r="T325" i="3"/>
  <c r="X325" i="3"/>
  <c r="AB325" i="3"/>
  <c r="C326" i="3"/>
  <c r="G326" i="3"/>
  <c r="K326" i="3"/>
  <c r="O326" i="3"/>
  <c r="S326" i="3"/>
  <c r="W326" i="3"/>
  <c r="AA326" i="3"/>
  <c r="AE326" i="3"/>
  <c r="F327" i="3"/>
  <c r="J327" i="3"/>
  <c r="N327" i="3"/>
  <c r="R327" i="3"/>
  <c r="V327" i="3"/>
  <c r="Z327" i="3"/>
  <c r="AD327" i="3"/>
  <c r="E329" i="3"/>
  <c r="I329" i="3"/>
  <c r="M329" i="3"/>
  <c r="Q329" i="3"/>
  <c r="U329" i="3"/>
  <c r="Y329" i="3"/>
  <c r="AC329" i="3"/>
  <c r="D330" i="3"/>
  <c r="H330" i="3"/>
  <c r="L330" i="3"/>
  <c r="P330" i="3"/>
  <c r="T330" i="3"/>
  <c r="X330" i="3"/>
  <c r="AB330" i="3"/>
  <c r="C331" i="3"/>
  <c r="G331" i="3"/>
  <c r="K331" i="3"/>
  <c r="O331" i="3"/>
  <c r="S331" i="3"/>
  <c r="W331" i="3"/>
  <c r="AA331" i="3"/>
  <c r="AE331" i="3"/>
  <c r="F332" i="3"/>
  <c r="J332" i="3"/>
  <c r="N332" i="3"/>
  <c r="R332" i="3"/>
  <c r="V332" i="3"/>
  <c r="Z332" i="3"/>
  <c r="AD332" i="3"/>
  <c r="E333" i="3"/>
  <c r="I333" i="3"/>
  <c r="M333" i="3"/>
  <c r="Q333" i="3"/>
  <c r="U333" i="3"/>
  <c r="Y333" i="3"/>
  <c r="Z333" i="3"/>
  <c r="AC333" i="3"/>
  <c r="D334" i="3"/>
  <c r="H334" i="3"/>
  <c r="L334" i="3"/>
  <c r="P334" i="3"/>
  <c r="T334" i="3"/>
  <c r="X334" i="3"/>
  <c r="AB334" i="3"/>
  <c r="AC334" i="3"/>
  <c r="C335" i="3"/>
  <c r="G335" i="3"/>
  <c r="K335" i="3"/>
  <c r="O335" i="3"/>
  <c r="S335" i="3"/>
  <c r="T335" i="3"/>
  <c r="W335" i="3"/>
  <c r="AA335" i="3"/>
  <c r="AE335" i="3"/>
  <c r="F336" i="3"/>
  <c r="I336" i="3"/>
  <c r="J336" i="3"/>
  <c r="N336" i="3"/>
  <c r="R336" i="3"/>
  <c r="V336" i="3"/>
  <c r="Z336" i="3"/>
  <c r="AD336" i="3"/>
  <c r="AE336" i="3"/>
  <c r="E337" i="3"/>
  <c r="I337" i="3"/>
  <c r="M337" i="3"/>
  <c r="Q337" i="3"/>
  <c r="U337" i="3"/>
  <c r="Y337" i="3"/>
  <c r="AC337" i="3"/>
  <c r="D338" i="3"/>
  <c r="H338" i="3"/>
  <c r="L338" i="3"/>
  <c r="P338" i="3"/>
  <c r="T338" i="3"/>
  <c r="X338" i="3"/>
  <c r="AB338" i="3"/>
  <c r="C339" i="3"/>
  <c r="G339" i="3"/>
  <c r="K339" i="3"/>
  <c r="O339" i="3"/>
  <c r="R339" i="3"/>
  <c r="S339" i="3"/>
  <c r="W339" i="3"/>
  <c r="AA339" i="3"/>
  <c r="AE339" i="3"/>
  <c r="F340" i="3"/>
  <c r="G340" i="3"/>
  <c r="J340" i="3"/>
  <c r="N340" i="3"/>
  <c r="R340" i="3"/>
  <c r="U340" i="3"/>
  <c r="V340" i="3"/>
  <c r="Z340" i="3"/>
  <c r="AD340" i="3"/>
  <c r="E342" i="3"/>
  <c r="I342" i="3"/>
  <c r="M342" i="3"/>
  <c r="Q342" i="3"/>
  <c r="U342" i="3"/>
  <c r="Y342" i="3"/>
  <c r="AC342" i="3"/>
  <c r="D343" i="3"/>
  <c r="H343" i="3"/>
  <c r="L343" i="3"/>
  <c r="P343" i="3"/>
  <c r="T343" i="3"/>
  <c r="X343" i="3"/>
  <c r="AB343" i="3"/>
  <c r="C344" i="3"/>
  <c r="G344" i="3"/>
  <c r="K344" i="3"/>
  <c r="O344" i="3"/>
  <c r="S344" i="3"/>
  <c r="W344" i="3"/>
  <c r="AA344" i="3"/>
  <c r="AE344" i="3"/>
  <c r="F345" i="3"/>
  <c r="J345" i="3"/>
  <c r="N345" i="3"/>
  <c r="R345" i="3"/>
  <c r="V345" i="3"/>
  <c r="Z345" i="3"/>
  <c r="AD345" i="3"/>
  <c r="E346" i="3"/>
  <c r="I346" i="3"/>
  <c r="M346" i="3"/>
  <c r="P346" i="3"/>
  <c r="Q346" i="3"/>
  <c r="U346" i="3"/>
  <c r="Y346" i="3"/>
  <c r="AC346" i="3"/>
  <c r="AD346" i="3"/>
  <c r="D347" i="3"/>
  <c r="F347" i="3"/>
  <c r="H347" i="3"/>
  <c r="L347" i="3"/>
  <c r="M347" i="3"/>
  <c r="N347" i="3"/>
  <c r="P347" i="3"/>
  <c r="T347" i="3"/>
  <c r="V347" i="3"/>
  <c r="X347" i="3"/>
  <c r="Y347" i="3"/>
  <c r="Z347" i="3"/>
  <c r="AB347" i="3"/>
  <c r="C348" i="3"/>
  <c r="E348" i="3"/>
  <c r="G348" i="3"/>
  <c r="K348" i="3"/>
  <c r="M348" i="3"/>
  <c r="O348" i="3"/>
  <c r="S348" i="3"/>
  <c r="U348" i="3"/>
  <c r="W348" i="3"/>
  <c r="AA348" i="3"/>
  <c r="AC348" i="3"/>
  <c r="AE348" i="3"/>
  <c r="R22" i="66" l="1"/>
  <c r="S22" i="66" s="1"/>
  <c r="D193" i="71"/>
  <c r="D222" i="70" s="1"/>
  <c r="C222" i="70"/>
  <c r="D201" i="71"/>
  <c r="D230" i="70" s="1"/>
  <c r="C230" i="70"/>
  <c r="D197" i="71"/>
  <c r="D226" i="70" s="1"/>
  <c r="C226" i="70"/>
  <c r="K23" i="68"/>
  <c r="K23" i="66"/>
  <c r="K22" i="68"/>
  <c r="K9" i="66"/>
  <c r="K20" i="68"/>
  <c r="K22" i="66"/>
  <c r="R12" i="66" s="1"/>
  <c r="S12" i="66" s="1"/>
  <c r="K8" i="68"/>
  <c r="K20" i="66"/>
  <c r="K9" i="68"/>
  <c r="K8" i="66"/>
  <c r="F304" i="3"/>
  <c r="J304" i="3"/>
  <c r="N304" i="3"/>
  <c r="R304" i="3"/>
  <c r="V304" i="3"/>
  <c r="Z304" i="3"/>
  <c r="AD304" i="3"/>
  <c r="F308" i="3"/>
  <c r="J308" i="3"/>
  <c r="N308" i="3"/>
  <c r="R308" i="3"/>
  <c r="V308" i="3"/>
  <c r="Z308" i="3"/>
  <c r="AD308" i="3"/>
  <c r="F312" i="3"/>
  <c r="J312" i="3"/>
  <c r="N312" i="3"/>
  <c r="R312" i="3"/>
  <c r="V312" i="3"/>
  <c r="Z312" i="3"/>
  <c r="AD312" i="3"/>
  <c r="F307" i="3"/>
  <c r="J307" i="3"/>
  <c r="N307" i="3"/>
  <c r="R307" i="3"/>
  <c r="V307" i="3"/>
  <c r="Z307" i="3"/>
  <c r="AD307" i="3"/>
  <c r="F311" i="3"/>
  <c r="J311" i="3"/>
  <c r="N311" i="3"/>
  <c r="R311" i="3"/>
  <c r="V311" i="3"/>
  <c r="Z311" i="3"/>
  <c r="AD311" i="3"/>
  <c r="C314" i="3"/>
  <c r="C310" i="3"/>
  <c r="C306" i="3"/>
  <c r="AE314" i="3"/>
  <c r="C204" i="71" s="1"/>
  <c r="AA314" i="3"/>
  <c r="W314" i="3"/>
  <c r="S314" i="3"/>
  <c r="O314" i="3"/>
  <c r="K314" i="3"/>
  <c r="G314" i="3"/>
  <c r="AE313" i="3"/>
  <c r="C203" i="71" s="1"/>
  <c r="AA313" i="3"/>
  <c r="W313" i="3"/>
  <c r="S313" i="3"/>
  <c r="K313" i="3"/>
  <c r="G313" i="3"/>
  <c r="AE312" i="3"/>
  <c r="C202" i="71" s="1"/>
  <c r="AA312" i="3"/>
  <c r="W312" i="3"/>
  <c r="S312" i="3"/>
  <c r="O312" i="3"/>
  <c r="K312" i="3"/>
  <c r="G312" i="3"/>
  <c r="AE310" i="3"/>
  <c r="C200" i="71" s="1"/>
  <c r="AA310" i="3"/>
  <c r="W310" i="3"/>
  <c r="S310" i="3"/>
  <c r="O310" i="3"/>
  <c r="K310" i="3"/>
  <c r="G310" i="3"/>
  <c r="AE309" i="3"/>
  <c r="C199" i="71" s="1"/>
  <c r="AA309" i="3"/>
  <c r="W309" i="3"/>
  <c r="S309" i="3"/>
  <c r="O309" i="3"/>
  <c r="G309" i="3"/>
  <c r="AE308" i="3"/>
  <c r="C198" i="71" s="1"/>
  <c r="AA308" i="3"/>
  <c r="W308" i="3"/>
  <c r="S308" i="3"/>
  <c r="O308" i="3"/>
  <c r="G308" i="3"/>
  <c r="AE306" i="3"/>
  <c r="C196" i="71" s="1"/>
  <c r="W306" i="3"/>
  <c r="S306" i="3"/>
  <c r="O306" i="3"/>
  <c r="K306" i="3"/>
  <c r="G306" i="3"/>
  <c r="AE305" i="3"/>
  <c r="C195" i="71" s="1"/>
  <c r="AA305" i="3"/>
  <c r="S305" i="3"/>
  <c r="O305" i="3"/>
  <c r="K305" i="3"/>
  <c r="AE304" i="3"/>
  <c r="C194" i="71" s="1"/>
  <c r="AA304" i="3"/>
  <c r="W304" i="3"/>
  <c r="S304" i="3"/>
  <c r="O304" i="3"/>
  <c r="K304" i="3"/>
  <c r="G304" i="3"/>
  <c r="R25" i="66" l="1"/>
  <c r="S25" i="66" s="1"/>
  <c r="R32" i="66"/>
  <c r="S32" i="66" s="1"/>
  <c r="R15" i="66"/>
  <c r="S15" i="66" s="1"/>
  <c r="R14" i="66"/>
  <c r="S14" i="66" s="1"/>
  <c r="R18" i="66"/>
  <c r="S18" i="66" s="1"/>
  <c r="D196" i="71"/>
  <c r="D225" i="70" s="1"/>
  <c r="C225" i="70"/>
  <c r="C228" i="70"/>
  <c r="D199" i="71"/>
  <c r="D228" i="70" s="1"/>
  <c r="C16" i="70"/>
  <c r="D203" i="71"/>
  <c r="D16" i="70" s="1"/>
  <c r="D195" i="71"/>
  <c r="D224" i="70" s="1"/>
  <c r="C224" i="70"/>
  <c r="C223" i="70"/>
  <c r="D194" i="71"/>
  <c r="D223" i="70" s="1"/>
  <c r="C227" i="70"/>
  <c r="D198" i="71"/>
  <c r="D227" i="70" s="1"/>
  <c r="C231" i="70"/>
  <c r="D202" i="71"/>
  <c r="D231" i="70" s="1"/>
  <c r="D200" i="71"/>
  <c r="D229" i="70" s="1"/>
  <c r="C229" i="70"/>
  <c r="D204" i="71"/>
  <c r="D69" i="70" s="1"/>
  <c r="C69" i="70"/>
  <c r="R9" i="66"/>
  <c r="S9" i="66" s="1"/>
  <c r="C116" i="2"/>
  <c r="C130" i="2"/>
  <c r="C122" i="2" s="1"/>
  <c r="C141" i="2" l="1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C66" i="71" s="1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C60" i="71" s="1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C57" i="71" s="1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C56" i="71" s="1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C52" i="71" s="1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C49" i="71" s="1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C48" i="71" s="1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C27" i="71" s="1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E277" i="65" s="1"/>
  <c r="AD279" i="65"/>
  <c r="AD277" i="65" s="1"/>
  <c r="AC279" i="65"/>
  <c r="AB279" i="65"/>
  <c r="AB277" i="65" s="1"/>
  <c r="AA279" i="65"/>
  <c r="Z279" i="65"/>
  <c r="Z277" i="65" s="1"/>
  <c r="Y279" i="65"/>
  <c r="X279" i="65"/>
  <c r="X277" i="65" s="1"/>
  <c r="W279" i="65"/>
  <c r="W277" i="65" s="1"/>
  <c r="V279" i="65"/>
  <c r="V277" i="65" s="1"/>
  <c r="U279" i="65"/>
  <c r="T279" i="65"/>
  <c r="T277" i="65" s="1"/>
  <c r="S279" i="65"/>
  <c r="R279" i="65"/>
  <c r="R277" i="65" s="1"/>
  <c r="Q279" i="65"/>
  <c r="P279" i="65"/>
  <c r="P277" i="65" s="1"/>
  <c r="O279" i="65"/>
  <c r="O277" i="65" s="1"/>
  <c r="N279" i="65"/>
  <c r="N277" i="65" s="1"/>
  <c r="M279" i="65"/>
  <c r="L279" i="65"/>
  <c r="L277" i="65" s="1"/>
  <c r="K279" i="65"/>
  <c r="J279" i="65"/>
  <c r="J277" i="65" s="1"/>
  <c r="I279" i="65"/>
  <c r="H279" i="65"/>
  <c r="H277" i="65" s="1"/>
  <c r="G279" i="65"/>
  <c r="G277" i="65" s="1"/>
  <c r="F279" i="65"/>
  <c r="F277" i="65" s="1"/>
  <c r="E279" i="65"/>
  <c r="D279" i="65"/>
  <c r="D277" i="65" s="1"/>
  <c r="C279" i="65"/>
  <c r="AC277" i="65"/>
  <c r="AA277" i="65"/>
  <c r="Y277" i="65"/>
  <c r="U277" i="65"/>
  <c r="S277" i="65"/>
  <c r="Q277" i="65"/>
  <c r="M277" i="65"/>
  <c r="K277" i="65"/>
  <c r="I277" i="65"/>
  <c r="E277" i="65"/>
  <c r="C277" i="65"/>
  <c r="AE272" i="65"/>
  <c r="AE270" i="65" s="1"/>
  <c r="AE269" i="65" s="1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X272" i="65"/>
  <c r="X270" i="65" s="1"/>
  <c r="X269" i="65" s="1"/>
  <c r="W272" i="65"/>
  <c r="W270" i="65" s="1"/>
  <c r="W269" i="65" s="1"/>
  <c r="V272" i="65"/>
  <c r="V270" i="65" s="1"/>
  <c r="U272" i="65"/>
  <c r="T272" i="65"/>
  <c r="T270" i="65" s="1"/>
  <c r="T269" i="65" s="1"/>
  <c r="S272" i="65"/>
  <c r="R272" i="65"/>
  <c r="R270" i="65" s="1"/>
  <c r="R269" i="65" s="1"/>
  <c r="Q272" i="65"/>
  <c r="P272" i="65"/>
  <c r="P270" i="65" s="1"/>
  <c r="P269" i="65" s="1"/>
  <c r="O272" i="65"/>
  <c r="O270" i="65" s="1"/>
  <c r="O269" i="65" s="1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H272" i="65"/>
  <c r="H270" i="65" s="1"/>
  <c r="H269" i="65" s="1"/>
  <c r="G272" i="65"/>
  <c r="G270" i="65" s="1"/>
  <c r="G269" i="65" s="1"/>
  <c r="F272" i="65"/>
  <c r="F270" i="65" s="1"/>
  <c r="E272" i="65"/>
  <c r="D272" i="65"/>
  <c r="D270" i="65" s="1"/>
  <c r="D269" i="65" s="1"/>
  <c r="C272" i="65"/>
  <c r="AC270" i="65"/>
  <c r="AC269" i="65" s="1"/>
  <c r="AA270" i="65"/>
  <c r="AA269" i="65" s="1"/>
  <c r="Y270" i="65"/>
  <c r="Y269" i="65" s="1"/>
  <c r="U270" i="65"/>
  <c r="U269" i="65" s="1"/>
  <c r="S270" i="65"/>
  <c r="S269" i="65" s="1"/>
  <c r="Q270" i="65"/>
  <c r="Q269" i="65" s="1"/>
  <c r="M270" i="65"/>
  <c r="M269" i="65" s="1"/>
  <c r="K270" i="65"/>
  <c r="K269" i="65" s="1"/>
  <c r="I270" i="65"/>
  <c r="I269" i="65" s="1"/>
  <c r="E270" i="65"/>
  <c r="E269" i="65" s="1"/>
  <c r="C270" i="65"/>
  <c r="C269" i="65" s="1"/>
  <c r="Z269" i="65"/>
  <c r="V269" i="65"/>
  <c r="J269" i="65"/>
  <c r="F269" i="65"/>
  <c r="AE260" i="65"/>
  <c r="AE258" i="65" s="1"/>
  <c r="AD260" i="65"/>
  <c r="AC260" i="65"/>
  <c r="AC258" i="65" s="1"/>
  <c r="AC257" i="65" s="1"/>
  <c r="AB260" i="65"/>
  <c r="AA260" i="65"/>
  <c r="AA258" i="65" s="1"/>
  <c r="Z260" i="65"/>
  <c r="Y260" i="65"/>
  <c r="Y258" i="65" s="1"/>
  <c r="Y257" i="65" s="1"/>
  <c r="X260" i="65"/>
  <c r="X258" i="65" s="1"/>
  <c r="X257" i="65" s="1"/>
  <c r="W260" i="65"/>
  <c r="W258" i="65" s="1"/>
  <c r="V260" i="65"/>
  <c r="U260" i="65"/>
  <c r="U258" i="65" s="1"/>
  <c r="U257" i="65" s="1"/>
  <c r="T260" i="65"/>
  <c r="S260" i="65"/>
  <c r="S258" i="65" s="1"/>
  <c r="R260" i="65"/>
  <c r="Q260" i="65"/>
  <c r="Q258" i="65" s="1"/>
  <c r="Q257" i="65" s="1"/>
  <c r="P260" i="65"/>
  <c r="P258" i="65" s="1"/>
  <c r="P257" i="65" s="1"/>
  <c r="O260" i="65"/>
  <c r="O258" i="65" s="1"/>
  <c r="N260" i="65"/>
  <c r="M260" i="65"/>
  <c r="M258" i="65" s="1"/>
  <c r="L260" i="65"/>
  <c r="K260" i="65"/>
  <c r="K258" i="65" s="1"/>
  <c r="J260" i="65"/>
  <c r="I260" i="65"/>
  <c r="I258" i="65" s="1"/>
  <c r="I257" i="65" s="1"/>
  <c r="H260" i="65"/>
  <c r="H258" i="65" s="1"/>
  <c r="H257" i="65" s="1"/>
  <c r="G260" i="65"/>
  <c r="G258" i="65" s="1"/>
  <c r="F260" i="65"/>
  <c r="E260" i="65"/>
  <c r="E258" i="65" s="1"/>
  <c r="E257" i="65" s="1"/>
  <c r="D260" i="65"/>
  <c r="C260" i="65"/>
  <c r="C258" i="65" s="1"/>
  <c r="AD258" i="65"/>
  <c r="AB258" i="65"/>
  <c r="Z258" i="65"/>
  <c r="Z257" i="65" s="1"/>
  <c r="V258" i="65"/>
  <c r="T258" i="65"/>
  <c r="R258" i="65"/>
  <c r="N258" i="65"/>
  <c r="L258" i="65"/>
  <c r="J258" i="65"/>
  <c r="F258" i="65"/>
  <c r="D258" i="65"/>
  <c r="M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Z240" i="65" s="1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R240" i="65" s="1"/>
  <c r="Q244" i="65"/>
  <c r="Q240" i="65" s="1"/>
  <c r="P244" i="65"/>
  <c r="P240" i="65" s="1"/>
  <c r="O244" i="65"/>
  <c r="O240" i="65" s="1"/>
  <c r="N244" i="65"/>
  <c r="M244" i="65"/>
  <c r="M240" i="65" s="1"/>
  <c r="L244" i="65"/>
  <c r="K244" i="65"/>
  <c r="K240" i="65" s="1"/>
  <c r="J244" i="65"/>
  <c r="J240" i="65" s="1"/>
  <c r="I244" i="65"/>
  <c r="I240" i="65" s="1"/>
  <c r="H244" i="65"/>
  <c r="H240" i="65" s="1"/>
  <c r="G244" i="65"/>
  <c r="G240" i="65" s="1"/>
  <c r="F244" i="65"/>
  <c r="E244" i="65"/>
  <c r="E240" i="65" s="1"/>
  <c r="D244" i="65"/>
  <c r="C244" i="65"/>
  <c r="C240" i="65" s="1"/>
  <c r="AD240" i="65"/>
  <c r="AB240" i="65"/>
  <c r="X240" i="65"/>
  <c r="V240" i="65"/>
  <c r="V216" i="65" s="1"/>
  <c r="T240" i="65"/>
  <c r="N240" i="65"/>
  <c r="L240" i="65"/>
  <c r="F240" i="65"/>
  <c r="D240" i="65"/>
  <c r="AE237" i="65"/>
  <c r="AE230" i="65" s="1"/>
  <c r="AD237" i="65"/>
  <c r="AC237" i="65"/>
  <c r="AC230" i="65" s="1"/>
  <c r="AB237" i="65"/>
  <c r="AB230" i="65" s="1"/>
  <c r="AA237" i="65"/>
  <c r="AA230" i="65" s="1"/>
  <c r="Z237" i="65"/>
  <c r="Y237" i="65"/>
  <c r="Y230" i="65" s="1"/>
  <c r="X237" i="65"/>
  <c r="X230" i="65" s="1"/>
  <c r="W237" i="65"/>
  <c r="W230" i="65" s="1"/>
  <c r="V237" i="65"/>
  <c r="U237" i="65"/>
  <c r="U230" i="65" s="1"/>
  <c r="T237" i="65"/>
  <c r="T230" i="65" s="1"/>
  <c r="S237" i="65"/>
  <c r="S230" i="65" s="1"/>
  <c r="R237" i="65"/>
  <c r="Q237" i="65"/>
  <c r="Q230" i="65" s="1"/>
  <c r="P237" i="65"/>
  <c r="P230" i="65" s="1"/>
  <c r="O237" i="65"/>
  <c r="O230" i="65" s="1"/>
  <c r="N237" i="65"/>
  <c r="M237" i="65"/>
  <c r="M230" i="65" s="1"/>
  <c r="L237" i="65"/>
  <c r="L230" i="65" s="1"/>
  <c r="K237" i="65"/>
  <c r="K230" i="65" s="1"/>
  <c r="J237" i="65"/>
  <c r="I237" i="65"/>
  <c r="I230" i="65" s="1"/>
  <c r="H237" i="65"/>
  <c r="H230" i="65" s="1"/>
  <c r="G237" i="65"/>
  <c r="G230" i="65" s="1"/>
  <c r="F237" i="65"/>
  <c r="E237" i="65"/>
  <c r="E230" i="65" s="1"/>
  <c r="D237" i="65"/>
  <c r="D230" i="65" s="1"/>
  <c r="C237" i="65"/>
  <c r="C230" i="65" s="1"/>
  <c r="AD230" i="65"/>
  <c r="Z230" i="65"/>
  <c r="V230" i="65"/>
  <c r="R230" i="65"/>
  <c r="N230" i="65"/>
  <c r="J230" i="65"/>
  <c r="F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C219" i="65"/>
  <c r="AB219" i="65"/>
  <c r="AB217" i="65" s="1"/>
  <c r="AA219" i="65"/>
  <c r="Z219" i="65"/>
  <c r="Z217" i="65" s="1"/>
  <c r="Y219" i="65"/>
  <c r="Y217" i="65" s="1"/>
  <c r="X219" i="65"/>
  <c r="X217" i="65" s="1"/>
  <c r="W219" i="65"/>
  <c r="V219" i="65"/>
  <c r="V217" i="65" s="1"/>
  <c r="U219" i="65"/>
  <c r="T219" i="65"/>
  <c r="T217" i="65" s="1"/>
  <c r="S219" i="65"/>
  <c r="R219" i="65"/>
  <c r="R217" i="65" s="1"/>
  <c r="Q219" i="65"/>
  <c r="Q217" i="65" s="1"/>
  <c r="P219" i="65"/>
  <c r="P217" i="65" s="1"/>
  <c r="O219" i="65"/>
  <c r="O217" i="65" s="1"/>
  <c r="O216" i="65" s="1"/>
  <c r="N219" i="65"/>
  <c r="N217" i="65" s="1"/>
  <c r="M219" i="65"/>
  <c r="L219" i="65"/>
  <c r="L217" i="65" s="1"/>
  <c r="K219" i="65"/>
  <c r="J219" i="65"/>
  <c r="J217" i="65" s="1"/>
  <c r="I219" i="65"/>
  <c r="I217" i="65" s="1"/>
  <c r="H219" i="65"/>
  <c r="H217" i="65" s="1"/>
  <c r="G219" i="65"/>
  <c r="G217" i="65" s="1"/>
  <c r="G216" i="65" s="1"/>
  <c r="F219" i="65"/>
  <c r="F217" i="65" s="1"/>
  <c r="E219" i="65"/>
  <c r="D219" i="65"/>
  <c r="D217" i="65" s="1"/>
  <c r="C219" i="65"/>
  <c r="AE217" i="65"/>
  <c r="AC217" i="65"/>
  <c r="AC216" i="65" s="1"/>
  <c r="AA217" i="65"/>
  <c r="W217" i="65"/>
  <c r="U217" i="65"/>
  <c r="U216" i="65" s="1"/>
  <c r="S217" i="65"/>
  <c r="M217" i="65"/>
  <c r="M216" i="65" s="1"/>
  <c r="K217" i="65"/>
  <c r="E217" i="65"/>
  <c r="E216" i="65" s="1"/>
  <c r="C217" i="65"/>
  <c r="F216" i="65"/>
  <c r="AE213" i="65"/>
  <c r="AE206" i="65" s="1"/>
  <c r="AD213" i="65"/>
  <c r="AC213" i="65"/>
  <c r="AC206" i="65" s="1"/>
  <c r="AB213" i="65"/>
  <c r="AB206" i="65" s="1"/>
  <c r="AA213" i="65"/>
  <c r="AA206" i="65" s="1"/>
  <c r="Z213" i="65"/>
  <c r="Y213" i="65"/>
  <c r="Y206" i="65" s="1"/>
  <c r="X213" i="65"/>
  <c r="X206" i="65" s="1"/>
  <c r="W213" i="65"/>
  <c r="W206" i="65" s="1"/>
  <c r="V213" i="65"/>
  <c r="U213" i="65"/>
  <c r="U206" i="65" s="1"/>
  <c r="T213" i="65"/>
  <c r="T206" i="65" s="1"/>
  <c r="S213" i="65"/>
  <c r="S206" i="65" s="1"/>
  <c r="R213" i="65"/>
  <c r="Q213" i="65"/>
  <c r="Q206" i="65" s="1"/>
  <c r="P213" i="65"/>
  <c r="P206" i="65" s="1"/>
  <c r="O213" i="65"/>
  <c r="O206" i="65" s="1"/>
  <c r="N213" i="65"/>
  <c r="M213" i="65"/>
  <c r="M206" i="65" s="1"/>
  <c r="L213" i="65"/>
  <c r="L206" i="65" s="1"/>
  <c r="K213" i="65"/>
  <c r="K206" i="65" s="1"/>
  <c r="J213" i="65"/>
  <c r="I213" i="65"/>
  <c r="I206" i="65" s="1"/>
  <c r="H213" i="65"/>
  <c r="H206" i="65" s="1"/>
  <c r="G213" i="65"/>
  <c r="G206" i="65" s="1"/>
  <c r="F213" i="65"/>
  <c r="E213" i="65"/>
  <c r="E206" i="65" s="1"/>
  <c r="D213" i="65"/>
  <c r="D206" i="65" s="1"/>
  <c r="C213" i="65"/>
  <c r="C206" i="65" s="1"/>
  <c r="AD206" i="65"/>
  <c r="Z206" i="65"/>
  <c r="V206" i="65"/>
  <c r="R206" i="65"/>
  <c r="N206" i="65"/>
  <c r="J206" i="65"/>
  <c r="F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C195" i="65"/>
  <c r="AB195" i="65"/>
  <c r="AB193" i="65" s="1"/>
  <c r="AA195" i="65"/>
  <c r="Z195" i="65"/>
  <c r="Z193" i="65" s="1"/>
  <c r="Y195" i="65"/>
  <c r="Y193" i="65" s="1"/>
  <c r="X195" i="65"/>
  <c r="X193" i="65" s="1"/>
  <c r="W195" i="65"/>
  <c r="V195" i="65"/>
  <c r="V193" i="65" s="1"/>
  <c r="U195" i="65"/>
  <c r="T195" i="65"/>
  <c r="T193" i="65" s="1"/>
  <c r="S195" i="65"/>
  <c r="R195" i="65"/>
  <c r="R193" i="65" s="1"/>
  <c r="Q195" i="65"/>
  <c r="Q193" i="65" s="1"/>
  <c r="P195" i="65"/>
  <c r="P193" i="65" s="1"/>
  <c r="O195" i="65"/>
  <c r="N195" i="65"/>
  <c r="N193" i="65" s="1"/>
  <c r="N192" i="65" s="1"/>
  <c r="M195" i="65"/>
  <c r="L195" i="65"/>
  <c r="L193" i="65" s="1"/>
  <c r="K195" i="65"/>
  <c r="J195" i="65"/>
  <c r="J193" i="65" s="1"/>
  <c r="I195" i="65"/>
  <c r="I193" i="65" s="1"/>
  <c r="H195" i="65"/>
  <c r="H193" i="65" s="1"/>
  <c r="G195" i="65"/>
  <c r="F195" i="65"/>
  <c r="F193" i="65" s="1"/>
  <c r="F192" i="65" s="1"/>
  <c r="E195" i="65"/>
  <c r="D195" i="65"/>
  <c r="D193" i="65" s="1"/>
  <c r="C195" i="65"/>
  <c r="AE193" i="65"/>
  <c r="AC193" i="65"/>
  <c r="AC192" i="65" s="1"/>
  <c r="AA193" i="65"/>
  <c r="AA192" i="65" s="1"/>
  <c r="W193" i="65"/>
  <c r="U193" i="65"/>
  <c r="U192" i="65" s="1"/>
  <c r="S193" i="65"/>
  <c r="S192" i="65" s="1"/>
  <c r="O193" i="65"/>
  <c r="M193" i="65"/>
  <c r="M192" i="65" s="1"/>
  <c r="K193" i="65"/>
  <c r="K192" i="65" s="1"/>
  <c r="G193" i="65"/>
  <c r="E193" i="65"/>
  <c r="E192" i="65" s="1"/>
  <c r="C193" i="65"/>
  <c r="C192" i="65" s="1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 s="1"/>
  <c r="AC178" i="65" s="1"/>
  <c r="AB178" i="65" s="1"/>
  <c r="AA178" i="65" s="1"/>
  <c r="Z178" i="65" s="1"/>
  <c r="Y178" i="65" s="1"/>
  <c r="X178" i="65" s="1"/>
  <c r="W178" i="65" s="1"/>
  <c r="V178" i="65" s="1"/>
  <c r="U178" i="65" s="1"/>
  <c r="T178" i="65" s="1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 s="1"/>
  <c r="AB174" i="65" s="1"/>
  <c r="AA174" i="65" s="1"/>
  <c r="Z174" i="65" s="1"/>
  <c r="Y174" i="65" s="1"/>
  <c r="X174" i="65" s="1"/>
  <c r="W174" i="65" s="1"/>
  <c r="V174" i="65" s="1"/>
  <c r="U174" i="65" s="1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 s="1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 s="1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 s="1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 s="1"/>
  <c r="AE160" i="65"/>
  <c r="AD160" i="65"/>
  <c r="AC160" i="65" s="1"/>
  <c r="AB160" i="65" s="1"/>
  <c r="AA160" i="65" s="1"/>
  <c r="Z160" i="65" s="1"/>
  <c r="Y160" i="65" s="1"/>
  <c r="X160" i="65" s="1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127" i="70" l="1"/>
  <c r="D48" i="71"/>
  <c r="D127" i="70" s="1"/>
  <c r="D57" i="71"/>
  <c r="D136" i="70" s="1"/>
  <c r="C136" i="70"/>
  <c r="D49" i="71"/>
  <c r="D128" i="70" s="1"/>
  <c r="C128" i="70"/>
  <c r="D60" i="71"/>
  <c r="D139" i="70" s="1"/>
  <c r="C139" i="70"/>
  <c r="D52" i="71"/>
  <c r="D131" i="70" s="1"/>
  <c r="C131" i="70"/>
  <c r="C114" i="70"/>
  <c r="D27" i="71"/>
  <c r="D114" i="70" s="1"/>
  <c r="D56" i="71"/>
  <c r="D135" i="70" s="1"/>
  <c r="C135" i="70"/>
  <c r="D66" i="71"/>
  <c r="D144" i="70" s="1"/>
  <c r="C144" i="70"/>
  <c r="J216" i="65"/>
  <c r="Z216" i="65"/>
  <c r="P192" i="65"/>
  <c r="L192" i="65"/>
  <c r="D216" i="65"/>
  <c r="G192" i="65"/>
  <c r="O192" i="65"/>
  <c r="W192" i="65"/>
  <c r="AE192" i="65"/>
  <c r="J192" i="65"/>
  <c r="R192" i="65"/>
  <c r="V192" i="65"/>
  <c r="Z192" i="65"/>
  <c r="AD192" i="65"/>
  <c r="W216" i="65"/>
  <c r="AE216" i="65"/>
  <c r="N216" i="65"/>
  <c r="R216" i="65"/>
  <c r="AD216" i="65"/>
  <c r="H192" i="65"/>
  <c r="AB192" i="65"/>
  <c r="G257" i="65"/>
  <c r="O257" i="65"/>
  <c r="W257" i="65"/>
  <c r="AE257" i="65"/>
  <c r="D192" i="65"/>
  <c r="X192" i="65"/>
  <c r="L216" i="65"/>
  <c r="T216" i="65"/>
  <c r="AB216" i="65"/>
  <c r="J257" i="65"/>
  <c r="T192" i="65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C6" i="71" s="1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C12" i="71" s="1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C16" i="71" s="1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C20" i="71" s="1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C22" i="71" s="1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C25" i="71" s="1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C32" i="71" s="1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C9" i="71" s="1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C13" i="71" s="1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C17" i="71" s="1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C21" i="71" s="1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C26" i="71" s="1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C30" i="71" s="1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C35" i="71" s="1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C40" i="71" s="1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C4" i="71" s="1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C7" i="71" s="1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C10" i="71" s="1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C14" i="71" s="1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C18" i="71" s="1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C28" i="71" s="1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C33" i="71" s="1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C36" i="71" s="1"/>
  <c r="F59" i="3"/>
  <c r="J59" i="3"/>
  <c r="N59" i="3"/>
  <c r="R59" i="3"/>
  <c r="V59" i="3"/>
  <c r="Z59" i="3"/>
  <c r="AE59" i="3"/>
  <c r="C37" i="71" s="1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AD13" i="67" s="1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C5" i="71" s="1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C8" i="71" s="1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C11" i="71" s="1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C15" i="71" s="1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C19" i="71" s="1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C29" i="71" s="1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C31" i="71" s="1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C34" i="71" s="1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C41" i="71" s="1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C44" i="71" s="1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C50" i="71" s="1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C61" i="71" s="1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C39" i="71" s="1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C46" i="71" s="1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C54" i="71" s="1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C63" i="71" s="1"/>
  <c r="J99" i="3"/>
  <c r="R99" i="3"/>
  <c r="Z99" i="3"/>
  <c r="Y72" i="3"/>
  <c r="AE72" i="3"/>
  <c r="C43" i="71" s="1"/>
  <c r="G73" i="3"/>
  <c r="L73" i="3"/>
  <c r="R73" i="3"/>
  <c r="W73" i="3"/>
  <c r="AB73" i="3"/>
  <c r="E74" i="3"/>
  <c r="J74" i="3"/>
  <c r="O74" i="3"/>
  <c r="U74" i="3"/>
  <c r="Z74" i="3"/>
  <c r="AE74" i="3"/>
  <c r="C45" i="71" s="1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C51" i="71" s="1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C38" i="71" s="1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47" i="71" s="1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C59" i="71" s="1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C55" i="71" s="1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C64" i="71" s="1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C42" i="71" s="1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C53" i="71" s="1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C58" i="71" s="1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C62" i="71" s="1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N56" i="65"/>
  <c r="N53" i="65" s="1"/>
  <c r="N461" i="65" s="1"/>
  <c r="R56" i="65"/>
  <c r="R53" i="65" s="1"/>
  <c r="R461" i="65" s="1"/>
  <c r="V56" i="65"/>
  <c r="Z56" i="65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M35" i="65" s="1"/>
  <c r="Q36" i="65"/>
  <c r="U36" i="65"/>
  <c r="Y36" i="65"/>
  <c r="Y35" i="65" s="1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J53" i="65"/>
  <c r="J461" i="65" s="1"/>
  <c r="V53" i="65"/>
  <c r="V461" i="65" s="1"/>
  <c r="Z53" i="65"/>
  <c r="Z461" i="65" s="1"/>
  <c r="C56" i="65"/>
  <c r="C53" i="65" s="1"/>
  <c r="C461" i="65" s="1"/>
  <c r="G56" i="65"/>
  <c r="G53" i="65" s="1"/>
  <c r="G461" i="65" s="1"/>
  <c r="K56" i="65"/>
  <c r="O56" i="65"/>
  <c r="S56" i="65"/>
  <c r="S53" i="65" s="1"/>
  <c r="S461" i="65" s="1"/>
  <c r="W56" i="65"/>
  <c r="W53" i="65" s="1"/>
  <c r="W461" i="65" s="1"/>
  <c r="AA56" i="65"/>
  <c r="AE56" i="65"/>
  <c r="AE53" i="65" s="1"/>
  <c r="AE461" i="65" s="1"/>
  <c r="D62" i="65"/>
  <c r="D60" i="65" s="1"/>
  <c r="D462" i="65" s="1"/>
  <c r="L62" i="65"/>
  <c r="L60" i="65" s="1"/>
  <c r="L462" i="65" s="1"/>
  <c r="T62" i="65"/>
  <c r="T60" i="65" s="1"/>
  <c r="T462" i="65" s="1"/>
  <c r="AB62" i="65"/>
  <c r="AB60" i="65" s="1"/>
  <c r="AB462" i="65" s="1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K53" i="65"/>
  <c r="K461" i="65" s="1"/>
  <c r="O53" i="65"/>
  <c r="O461" i="65" s="1"/>
  <c r="AA53" i="65"/>
  <c r="AA461" i="65" s="1"/>
  <c r="D56" i="65"/>
  <c r="D53" i="65" s="1"/>
  <c r="D461" i="65" s="1"/>
  <c r="H56" i="65"/>
  <c r="L56" i="65"/>
  <c r="P56" i="65"/>
  <c r="T56" i="65"/>
  <c r="T53" i="65" s="1"/>
  <c r="T461" i="65" s="1"/>
  <c r="X56" i="65"/>
  <c r="AB56" i="65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M8" i="65" s="1"/>
  <c r="Q9" i="65"/>
  <c r="Q8" i="65" s="1"/>
  <c r="U9" i="65"/>
  <c r="U8" i="65" s="1"/>
  <c r="Y9" i="65"/>
  <c r="Y8" i="65" s="1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R31" i="65" s="1"/>
  <c r="R460" i="65" s="1"/>
  <c r="V32" i="65"/>
  <c r="Z32" i="65"/>
  <c r="AD32" i="65"/>
  <c r="C36" i="65"/>
  <c r="C35" i="65" s="1"/>
  <c r="G36" i="65"/>
  <c r="G35" i="65" s="1"/>
  <c r="K36" i="65"/>
  <c r="O36" i="65"/>
  <c r="O35" i="65" s="1"/>
  <c r="S36" i="65"/>
  <c r="S35" i="65" s="1"/>
  <c r="W36" i="65"/>
  <c r="W35" i="65" s="1"/>
  <c r="AA36" i="65"/>
  <c r="AE36" i="65"/>
  <c r="AE35" i="65" s="1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H53" i="65"/>
  <c r="H461" i="65" s="1"/>
  <c r="L53" i="65"/>
  <c r="L461" i="65" s="1"/>
  <c r="P53" i="65"/>
  <c r="P461" i="65" s="1"/>
  <c r="X53" i="65"/>
  <c r="X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M84" i="65"/>
  <c r="R84" i="65"/>
  <c r="X84" i="65"/>
  <c r="AC84" i="65"/>
  <c r="AC81" i="65" s="1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AA62" i="65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T84" i="65"/>
  <c r="T81" i="65" s="1"/>
  <c r="Y84" i="65"/>
  <c r="Y81" i="65" s="1"/>
  <c r="AD84" i="65"/>
  <c r="AD81" i="65" s="1"/>
  <c r="I94" i="65"/>
  <c r="Q94" i="65"/>
  <c r="Y94" i="65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W60" i="65"/>
  <c r="W462" i="65" s="1"/>
  <c r="AA60" i="65"/>
  <c r="AA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R70" i="65"/>
  <c r="X70" i="65"/>
  <c r="X69" i="65" s="1"/>
  <c r="X68" i="65" s="1"/>
  <c r="AC70" i="65"/>
  <c r="AC69" i="65" s="1"/>
  <c r="AC68" i="65" s="1"/>
  <c r="G75" i="65"/>
  <c r="L75" i="65"/>
  <c r="Q75" i="65"/>
  <c r="W75" i="65"/>
  <c r="AB75" i="65"/>
  <c r="H81" i="65"/>
  <c r="M81" i="65"/>
  <c r="X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AC94" i="65"/>
  <c r="AC91" i="65" s="1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Q91" i="65"/>
  <c r="U91" i="65"/>
  <c r="Y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C69" i="65" s="1"/>
  <c r="C68" i="65" s="1"/>
  <c r="G70" i="65"/>
  <c r="G69" i="65" s="1"/>
  <c r="G68" i="65" s="1"/>
  <c r="K70" i="65"/>
  <c r="K69" i="65" s="1"/>
  <c r="K68" i="65" s="1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N81" i="65"/>
  <c r="R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K91" i="65"/>
  <c r="O91" i="65"/>
  <c r="S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O122" i="65"/>
  <c r="S479" i="65"/>
  <c r="S122" i="65"/>
  <c r="W479" i="65"/>
  <c r="W122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AA570" i="65" s="1"/>
  <c r="E479" i="65"/>
  <c r="E122" i="65"/>
  <c r="I479" i="65"/>
  <c r="I478" i="65" s="1"/>
  <c r="I606" i="65" s="1"/>
  <c r="I122" i="65"/>
  <c r="M479" i="65"/>
  <c r="M478" i="65" s="1"/>
  <c r="M606" i="65" s="1"/>
  <c r="M122" i="65"/>
  <c r="Q479" i="65"/>
  <c r="Q122" i="65"/>
  <c r="U479" i="65"/>
  <c r="U122" i="65"/>
  <c r="Y479" i="65"/>
  <c r="Y478" i="65" s="1"/>
  <c r="Y606" i="65" s="1"/>
  <c r="Y122" i="65"/>
  <c r="AC479" i="65"/>
  <c r="AC478" i="65" s="1"/>
  <c r="AC606" i="65" s="1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620" i="65" s="1"/>
  <c r="F291" i="65"/>
  <c r="J550" i="65"/>
  <c r="J549" i="65" s="1"/>
  <c r="J620" i="65" s="1"/>
  <c r="J291" i="65"/>
  <c r="N550" i="65"/>
  <c r="N549" i="65" s="1"/>
  <c r="N620" i="65" s="1"/>
  <c r="N291" i="65"/>
  <c r="R550" i="65"/>
  <c r="R549" i="65" s="1"/>
  <c r="R620" i="65" s="1"/>
  <c r="R291" i="65"/>
  <c r="V550" i="65"/>
  <c r="V549" i="65" s="1"/>
  <c r="V620" i="65" s="1"/>
  <c r="V291" i="65"/>
  <c r="Z550" i="65"/>
  <c r="Z549" i="65" s="1"/>
  <c r="Z620" i="65" s="1"/>
  <c r="Z291" i="65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R391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F559" i="65" s="1"/>
  <c r="F626" i="65" s="1"/>
  <c r="L560" i="65"/>
  <c r="Q560" i="65"/>
  <c r="V560" i="65"/>
  <c r="V559" i="65" s="1"/>
  <c r="V626" i="65" s="1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G570" i="65" s="1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O559" i="65" s="1"/>
  <c r="O626" i="65" s="1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I579" i="65" s="1"/>
  <c r="I636" i="65" s="1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N579" i="65" s="1"/>
  <c r="N636" i="65" s="1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I425" i="65"/>
  <c r="M578" i="65"/>
  <c r="Q578" i="65"/>
  <c r="U578" i="65"/>
  <c r="U425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D191" i="65"/>
  <c r="E191" i="65"/>
  <c r="U191" i="65"/>
  <c r="R257" i="65"/>
  <c r="R191" i="65" s="1"/>
  <c r="G191" i="65"/>
  <c r="O191" i="65"/>
  <c r="W191" i="65"/>
  <c r="AE191" i="65"/>
  <c r="J191" i="65"/>
  <c r="Z191" i="65"/>
  <c r="I216" i="65"/>
  <c r="Q216" i="65"/>
  <c r="Y216" i="65"/>
  <c r="D257" i="65"/>
  <c r="L257" i="65"/>
  <c r="L191" i="65" s="1"/>
  <c r="T257" i="65"/>
  <c r="T191" i="65" s="1"/>
  <c r="AB257" i="65"/>
  <c r="AB191" i="65" s="1"/>
  <c r="I192" i="65"/>
  <c r="Q192" i="65"/>
  <c r="Q191" i="65" s="1"/>
  <c r="Y192" i="65"/>
  <c r="C216" i="65"/>
  <c r="K216" i="65"/>
  <c r="K191" i="65" s="1"/>
  <c r="S216" i="65"/>
  <c r="S191" i="65" s="1"/>
  <c r="AA216" i="65"/>
  <c r="AA191" i="65" s="1"/>
  <c r="H216" i="65"/>
  <c r="H191" i="65" s="1"/>
  <c r="P216" i="65"/>
  <c r="P191" i="65" s="1"/>
  <c r="X216" i="65"/>
  <c r="X191" i="65" s="1"/>
  <c r="F257" i="65"/>
  <c r="F191" i="65" s="1"/>
  <c r="N257" i="65"/>
  <c r="N191" i="65" s="1"/>
  <c r="V257" i="65"/>
  <c r="V191" i="65" s="1"/>
  <c r="AD257" i="65"/>
  <c r="AD191" i="65" s="1"/>
  <c r="D425" i="65"/>
  <c r="H425" i="65"/>
  <c r="L425" i="65"/>
  <c r="P425" i="65"/>
  <c r="T425" i="65"/>
  <c r="X425" i="65"/>
  <c r="AB425" i="65"/>
  <c r="J425" i="65"/>
  <c r="N425" i="65"/>
  <c r="F524" i="65"/>
  <c r="J524" i="65"/>
  <c r="N524" i="65"/>
  <c r="R524" i="65"/>
  <c r="V524" i="65"/>
  <c r="Z524" i="65"/>
  <c r="AD524" i="65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E110" i="44" s="1"/>
  <c r="AD661" i="41"/>
  <c r="AD110" i="44" s="1"/>
  <c r="AC661" i="41"/>
  <c r="AC110" i="44" s="1"/>
  <c r="AB661" i="41"/>
  <c r="AB110" i="44" s="1"/>
  <c r="AA661" i="41"/>
  <c r="AA110" i="44" s="1"/>
  <c r="Z661" i="41"/>
  <c r="Z110" i="44" s="1"/>
  <c r="Y661" i="41"/>
  <c r="Y110" i="44" s="1"/>
  <c r="X661" i="41"/>
  <c r="X110" i="44" s="1"/>
  <c r="W661" i="41"/>
  <c r="W110" i="44" s="1"/>
  <c r="V661" i="41"/>
  <c r="V110" i="44" s="1"/>
  <c r="U661" i="41"/>
  <c r="U110" i="44" s="1"/>
  <c r="T661" i="41"/>
  <c r="T110" i="44" s="1"/>
  <c r="S661" i="41"/>
  <c r="S110" i="44" s="1"/>
  <c r="R661" i="41"/>
  <c r="R110" i="44" s="1"/>
  <c r="Q661" i="41"/>
  <c r="Q110" i="44" s="1"/>
  <c r="P661" i="41"/>
  <c r="P110" i="44" s="1"/>
  <c r="O661" i="41"/>
  <c r="O110" i="44" s="1"/>
  <c r="N661" i="41"/>
  <c r="N110" i="44" s="1"/>
  <c r="M661" i="41"/>
  <c r="M110" i="44" s="1"/>
  <c r="L661" i="41"/>
  <c r="L110" i="44" s="1"/>
  <c r="K661" i="41"/>
  <c r="K110" i="44" s="1"/>
  <c r="J661" i="41"/>
  <c r="J110" i="44" s="1"/>
  <c r="I661" i="41"/>
  <c r="I110" i="44" s="1"/>
  <c r="H661" i="41"/>
  <c r="H110" i="44" s="1"/>
  <c r="G661" i="41"/>
  <c r="G110" i="44" s="1"/>
  <c r="F661" i="41"/>
  <c r="F110" i="44" s="1"/>
  <c r="E661" i="41"/>
  <c r="E110" i="44" s="1"/>
  <c r="D661" i="41"/>
  <c r="D110" i="44" s="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 s="1"/>
  <c r="AE90" i="44" s="1"/>
  <c r="AD624" i="41"/>
  <c r="AD660" i="41" s="1"/>
  <c r="AD90" i="44" s="1"/>
  <c r="AC624" i="41"/>
  <c r="AC660" i="41" s="1"/>
  <c r="AC90" i="44" s="1"/>
  <c r="AB624" i="41"/>
  <c r="AB660" i="41"/>
  <c r="AB90" i="44" s="1"/>
  <c r="AA624" i="41"/>
  <c r="AA660" i="41" s="1"/>
  <c r="AA90" i="44" s="1"/>
  <c r="Z624" i="41"/>
  <c r="Z660" i="41"/>
  <c r="Z90" i="44" s="1"/>
  <c r="Y624" i="41"/>
  <c r="Y660" i="41" s="1"/>
  <c r="Y90" i="44" s="1"/>
  <c r="X624" i="41"/>
  <c r="X660" i="41" s="1"/>
  <c r="X90" i="44" s="1"/>
  <c r="W624" i="41"/>
  <c r="W660" i="41" s="1"/>
  <c r="W90" i="44" s="1"/>
  <c r="V624" i="41"/>
  <c r="V660" i="41" s="1"/>
  <c r="V90" i="44" s="1"/>
  <c r="U624" i="41"/>
  <c r="U660" i="41" s="1"/>
  <c r="U90" i="44" s="1"/>
  <c r="T624" i="41"/>
  <c r="T660" i="41"/>
  <c r="T90" i="44" s="1"/>
  <c r="S624" i="41"/>
  <c r="S660" i="41"/>
  <c r="S90" i="44" s="1"/>
  <c r="R624" i="41"/>
  <c r="R660" i="41"/>
  <c r="R90" i="44" s="1"/>
  <c r="Q624" i="41"/>
  <c r="Q660" i="41"/>
  <c r="Q90" i="44" s="1"/>
  <c r="P624" i="41"/>
  <c r="P660" i="41"/>
  <c r="P90" i="44" s="1"/>
  <c r="O624" i="41"/>
  <c r="O660" i="41"/>
  <c r="O90" i="44" s="1"/>
  <c r="N624" i="41"/>
  <c r="N660" i="41"/>
  <c r="N90" i="44" s="1"/>
  <c r="M624" i="41"/>
  <c r="M660" i="41" s="1"/>
  <c r="M90" i="44" s="1"/>
  <c r="L624" i="41"/>
  <c r="L660" i="41" s="1"/>
  <c r="L90" i="44" s="1"/>
  <c r="K624" i="41"/>
  <c r="K660" i="41" s="1"/>
  <c r="K90" i="44" s="1"/>
  <c r="J624" i="41"/>
  <c r="J660" i="41"/>
  <c r="J90" i="44" s="1"/>
  <c r="I624" i="41"/>
  <c r="I660" i="41" s="1"/>
  <c r="I90" i="44" s="1"/>
  <c r="H624" i="41"/>
  <c r="H660" i="41" s="1"/>
  <c r="H90" i="44" s="1"/>
  <c r="G624" i="41"/>
  <c r="G660" i="41"/>
  <c r="G90" i="44" s="1"/>
  <c r="F624" i="41"/>
  <c r="F660" i="41" s="1"/>
  <c r="F90" i="44" s="1"/>
  <c r="E624" i="41"/>
  <c r="E660" i="41"/>
  <c r="E90" i="44" s="1"/>
  <c r="D624" i="41"/>
  <c r="D660" i="41" s="1"/>
  <c r="D90" i="44" s="1"/>
  <c r="AE613" i="41"/>
  <c r="AE659" i="41"/>
  <c r="AE70" i="44" s="1"/>
  <c r="AD613" i="41"/>
  <c r="AD659" i="41" s="1"/>
  <c r="AD70" i="44" s="1"/>
  <c r="AC613" i="41"/>
  <c r="AC659" i="41" s="1"/>
  <c r="AC70" i="44" s="1"/>
  <c r="AB613" i="41"/>
  <c r="AB659" i="41" s="1"/>
  <c r="AB70" i="44" s="1"/>
  <c r="AA613" i="41"/>
  <c r="AA659" i="41"/>
  <c r="AA70" i="44" s="1"/>
  <c r="Z613" i="41"/>
  <c r="Z659" i="41" s="1"/>
  <c r="Z70" i="44" s="1"/>
  <c r="Y613" i="41"/>
  <c r="Y659" i="41"/>
  <c r="Y70" i="44" s="1"/>
  <c r="X613" i="41"/>
  <c r="X659" i="41" s="1"/>
  <c r="X70" i="44" s="1"/>
  <c r="W613" i="41"/>
  <c r="W659" i="41"/>
  <c r="W70" i="44" s="1"/>
  <c r="V613" i="41"/>
  <c r="V659" i="41" s="1"/>
  <c r="V70" i="44" s="1"/>
  <c r="U613" i="41"/>
  <c r="U659" i="41"/>
  <c r="U70" i="44" s="1"/>
  <c r="T613" i="41"/>
  <c r="T659" i="41" s="1"/>
  <c r="T70" i="44" s="1"/>
  <c r="S613" i="41"/>
  <c r="S659" i="41"/>
  <c r="S70" i="44" s="1"/>
  <c r="R613" i="41"/>
  <c r="R659" i="41"/>
  <c r="R70" i="44" s="1"/>
  <c r="Q613" i="41"/>
  <c r="Q659" i="41"/>
  <c r="Q70" i="44" s="1"/>
  <c r="P613" i="41"/>
  <c r="P659" i="41" s="1"/>
  <c r="P70" i="44" s="1"/>
  <c r="O613" i="41"/>
  <c r="O659" i="41" s="1"/>
  <c r="O70" i="44" s="1"/>
  <c r="N613" i="41"/>
  <c r="N659" i="41"/>
  <c r="N70" i="44" s="1"/>
  <c r="M613" i="41"/>
  <c r="M659" i="41" s="1"/>
  <c r="M70" i="44" s="1"/>
  <c r="L613" i="41"/>
  <c r="L659" i="41"/>
  <c r="L70" i="44" s="1"/>
  <c r="K613" i="41"/>
  <c r="K659" i="41" s="1"/>
  <c r="K70" i="44" s="1"/>
  <c r="J613" i="41"/>
  <c r="J659" i="41"/>
  <c r="J70" i="44" s="1"/>
  <c r="I613" i="41"/>
  <c r="I659" i="41" s="1"/>
  <c r="I70" i="44" s="1"/>
  <c r="H613" i="41"/>
  <c r="H659" i="41"/>
  <c r="H70" i="44" s="1"/>
  <c r="G613" i="41"/>
  <c r="G659" i="41" s="1"/>
  <c r="G70" i="44" s="1"/>
  <c r="F613" i="41"/>
  <c r="F659" i="41"/>
  <c r="F70" i="44" s="1"/>
  <c r="E613" i="41"/>
  <c r="E659" i="41" s="1"/>
  <c r="E70" i="44" s="1"/>
  <c r="D613" i="41"/>
  <c r="D659" i="41"/>
  <c r="D70" i="44" s="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E30" i="44" s="1"/>
  <c r="AD600" i="41"/>
  <c r="AD657" i="41"/>
  <c r="AD30" i="44" s="1"/>
  <c r="AC600" i="41"/>
  <c r="AC657" i="41" s="1"/>
  <c r="AC30" i="44" s="1"/>
  <c r="AB600" i="41"/>
  <c r="AB657" i="41" s="1"/>
  <c r="AB30" i="44" s="1"/>
  <c r="AA600" i="41"/>
  <c r="AA657" i="41"/>
  <c r="AA30" i="44" s="1"/>
  <c r="Z600" i="41"/>
  <c r="Z657" i="41" s="1"/>
  <c r="Z30" i="44" s="1"/>
  <c r="Y600" i="41"/>
  <c r="Y657" i="41"/>
  <c r="Y30" i="44" s="1"/>
  <c r="X600" i="41"/>
  <c r="X657" i="41" s="1"/>
  <c r="X30" i="44" s="1"/>
  <c r="W600" i="41"/>
  <c r="W657" i="41"/>
  <c r="W30" i="44" s="1"/>
  <c r="V600" i="41"/>
  <c r="V657" i="41"/>
  <c r="V30" i="44" s="1"/>
  <c r="U600" i="41"/>
  <c r="T600" i="41"/>
  <c r="T657" i="41" s="1"/>
  <c r="T30" i="44" s="1"/>
  <c r="S600" i="41"/>
  <c r="S657" i="41"/>
  <c r="S30" i="44" s="1"/>
  <c r="R600" i="41"/>
  <c r="R657" i="41"/>
  <c r="R30" i="44" s="1"/>
  <c r="Q600" i="41"/>
  <c r="P600" i="41"/>
  <c r="P657" i="41" s="1"/>
  <c r="P30" i="44" s="1"/>
  <c r="O600" i="41"/>
  <c r="O657" i="41"/>
  <c r="O30" i="44" s="1"/>
  <c r="N600" i="41"/>
  <c r="N657" i="41" s="1"/>
  <c r="N30" i="44" s="1"/>
  <c r="M600" i="41"/>
  <c r="L600" i="41"/>
  <c r="L657" i="41" s="1"/>
  <c r="L30" i="44" s="1"/>
  <c r="K600" i="41"/>
  <c r="K657" i="41" s="1"/>
  <c r="K30" i="44" s="1"/>
  <c r="J600" i="41"/>
  <c r="J657" i="41"/>
  <c r="J30" i="44" s="1"/>
  <c r="I600" i="41"/>
  <c r="H600" i="41"/>
  <c r="H657" i="41" s="1"/>
  <c r="H30" i="44" s="1"/>
  <c r="G600" i="41"/>
  <c r="G657" i="41"/>
  <c r="G30" i="44" s="1"/>
  <c r="F600" i="41"/>
  <c r="F657" i="41" s="1"/>
  <c r="F30" i="44" s="1"/>
  <c r="E600" i="41"/>
  <c r="D600" i="41"/>
  <c r="D657" i="41" s="1"/>
  <c r="D30" i="44" s="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B493" i="41"/>
  <c r="AB489" i="41" s="1"/>
  <c r="AB607" i="41" s="1"/>
  <c r="AA493" i="41"/>
  <c r="Z493" i="41"/>
  <c r="Y493" i="41"/>
  <c r="X493" i="41"/>
  <c r="X489" i="41" s="1"/>
  <c r="X607" i="41" s="1"/>
  <c r="W493" i="41"/>
  <c r="V493" i="41"/>
  <c r="U493" i="41"/>
  <c r="T493" i="41"/>
  <c r="T489" i="41" s="1"/>
  <c r="T607" i="41" s="1"/>
  <c r="S493" i="41"/>
  <c r="S489" i="41" s="1"/>
  <c r="S607" i="41" s="1"/>
  <c r="R493" i="41"/>
  <c r="Q493" i="41"/>
  <c r="P493" i="41"/>
  <c r="O493" i="41"/>
  <c r="O489" i="41" s="1"/>
  <c r="O607" i="41" s="1"/>
  <c r="N493" i="41"/>
  <c r="M493" i="41"/>
  <c r="L493" i="41"/>
  <c r="K493" i="41"/>
  <c r="K489" i="41" s="1"/>
  <c r="K607" i="41" s="1"/>
  <c r="J493" i="41"/>
  <c r="I493" i="41"/>
  <c r="H493" i="41"/>
  <c r="H489" i="41" s="1"/>
  <c r="H607" i="41" s="1"/>
  <c r="G493" i="41"/>
  <c r="F493" i="41"/>
  <c r="E493" i="41"/>
  <c r="D493" i="41"/>
  <c r="D489" i="41" s="1"/>
  <c r="D607" i="41" s="1"/>
  <c r="AE489" i="41"/>
  <c r="AE607" i="41" s="1"/>
  <c r="AD489" i="41"/>
  <c r="AD607" i="41"/>
  <c r="AC489" i="41"/>
  <c r="AC607" i="41" s="1"/>
  <c r="AA489" i="41"/>
  <c r="AA607" i="41" s="1"/>
  <c r="Z489" i="41"/>
  <c r="Z607" i="41"/>
  <c r="Y489" i="41"/>
  <c r="Y607" i="41" s="1"/>
  <c r="W489" i="41"/>
  <c r="W607" i="41" s="1"/>
  <c r="V489" i="41"/>
  <c r="V607" i="41"/>
  <c r="U489" i="41"/>
  <c r="U607" i="41" s="1"/>
  <c r="R489" i="41"/>
  <c r="R607" i="41" s="1"/>
  <c r="Q489" i="41"/>
  <c r="Q607" i="41"/>
  <c r="P489" i="41"/>
  <c r="P607" i="41" s="1"/>
  <c r="N489" i="41"/>
  <c r="N607" i="41" s="1"/>
  <c r="M489" i="41"/>
  <c r="M607" i="41"/>
  <c r="L489" i="41"/>
  <c r="L607" i="41" s="1"/>
  <c r="J489" i="41"/>
  <c r="J607" i="41" s="1"/>
  <c r="I489" i="41"/>
  <c r="I607" i="41" s="1"/>
  <c r="G489" i="41"/>
  <c r="G607" i="41" s="1"/>
  <c r="F489" i="41"/>
  <c r="F607" i="41"/>
  <c r="E489" i="41"/>
  <c r="E607" i="41" s="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E30" i="44" s="1"/>
  <c r="I657" i="41"/>
  <c r="I30" i="44" s="1"/>
  <c r="M657" i="41"/>
  <c r="M30" i="44" s="1"/>
  <c r="Q657" i="41"/>
  <c r="Q30" i="44" s="1"/>
  <c r="U657" i="41"/>
  <c r="U30" i="44" s="1"/>
  <c r="C661" i="41"/>
  <c r="C110" i="44" s="1"/>
  <c r="C641" i="41"/>
  <c r="C624" i="41"/>
  <c r="C660" i="41"/>
  <c r="C90" i="44" s="1"/>
  <c r="C613" i="41"/>
  <c r="C659" i="41" s="1"/>
  <c r="C70" i="44" s="1"/>
  <c r="C606" i="41"/>
  <c r="C600" i="41"/>
  <c r="C657" i="41"/>
  <c r="C30" i="44" s="1"/>
  <c r="C584" i="41"/>
  <c r="C571" i="41"/>
  <c r="C568" i="41"/>
  <c r="C565" i="41"/>
  <c r="C562" i="41"/>
  <c r="C559" i="41"/>
  <c r="C556" i="41"/>
  <c r="C555" i="41" s="1"/>
  <c r="C549" i="41"/>
  <c r="C545" i="41"/>
  <c r="C541" i="41"/>
  <c r="C536" i="41"/>
  <c r="C530" i="41"/>
  <c r="C524" i="41" s="1"/>
  <c r="C525" i="41"/>
  <c r="C516" i="41"/>
  <c r="C493" i="41"/>
  <c r="C489" i="41" s="1"/>
  <c r="C488" i="41"/>
  <c r="C472" i="41"/>
  <c r="C467" i="41"/>
  <c r="C463" i="41"/>
  <c r="C457" i="41"/>
  <c r="C456" i="41"/>
  <c r="C440" i="41"/>
  <c r="C425" i="41"/>
  <c r="C417" i="41"/>
  <c r="C415" i="41"/>
  <c r="C409" i="41"/>
  <c r="C407" i="41" s="1"/>
  <c r="C399" i="41"/>
  <c r="C393" i="41"/>
  <c r="C391" i="41" s="1"/>
  <c r="C383" i="41"/>
  <c r="C380" i="41"/>
  <c r="C377" i="41"/>
  <c r="C374" i="41"/>
  <c r="C371" i="41"/>
  <c r="C368" i="41"/>
  <c r="C367" i="41" s="1"/>
  <c r="C364" i="41"/>
  <c r="C359" i="41"/>
  <c r="C358" i="41"/>
  <c r="C355" i="41"/>
  <c r="C349" i="41" s="1"/>
  <c r="C350" i="41"/>
  <c r="C341" i="41"/>
  <c r="C328" i="41"/>
  <c r="C315" i="41"/>
  <c r="C301" i="41" s="1"/>
  <c r="C300" i="41" s="1"/>
  <c r="C299" i="41" s="1"/>
  <c r="C298" i="41" s="1"/>
  <c r="C297" i="41" s="1"/>
  <c r="C302" i="41"/>
  <c r="C291" i="41"/>
  <c r="C287" i="41"/>
  <c r="C279" i="41"/>
  <c r="C277" i="41"/>
  <c r="C272" i="41"/>
  <c r="C270" i="41" s="1"/>
  <c r="C269" i="41" s="1"/>
  <c r="C260" i="41"/>
  <c r="C258" i="41"/>
  <c r="C252" i="41"/>
  <c r="C244" i="41"/>
  <c r="C240" i="41"/>
  <c r="C237" i="41"/>
  <c r="C230" i="41" s="1"/>
  <c r="C226" i="41"/>
  <c r="C219" i="41"/>
  <c r="C217" i="41"/>
  <c r="C213" i="41"/>
  <c r="C206" i="41"/>
  <c r="C202" i="41"/>
  <c r="C195" i="41"/>
  <c r="C193" i="41" s="1"/>
  <c r="C192" i="41" s="1"/>
  <c r="C149" i="41"/>
  <c r="C141" i="41"/>
  <c r="C122" i="41"/>
  <c r="C112" i="41"/>
  <c r="C107" i="41"/>
  <c r="C102" i="41" s="1"/>
  <c r="C103" i="41"/>
  <c r="C94" i="41"/>
  <c r="C91" i="41"/>
  <c r="C84" i="41"/>
  <c r="C81" i="41" s="1"/>
  <c r="C80" i="41" s="1"/>
  <c r="C67" i="41" s="1"/>
  <c r="C75" i="41"/>
  <c r="C69" i="41"/>
  <c r="C68" i="41" s="1"/>
  <c r="C70" i="41"/>
  <c r="C62" i="41"/>
  <c r="C60" i="41" s="1"/>
  <c r="C56" i="41"/>
  <c r="C53" i="41"/>
  <c r="C50" i="41"/>
  <c r="C47" i="41"/>
  <c r="C31" i="41" s="1"/>
  <c r="C32" i="41"/>
  <c r="C17" i="41"/>
  <c r="C14" i="41"/>
  <c r="C8" i="41" s="1"/>
  <c r="AE661" i="40"/>
  <c r="AE109" i="44" s="1"/>
  <c r="AD661" i="40"/>
  <c r="AD109" i="44" s="1"/>
  <c r="AC661" i="40"/>
  <c r="AC109" i="44" s="1"/>
  <c r="AB661" i="40"/>
  <c r="AB109" i="44" s="1"/>
  <c r="AA661" i="40"/>
  <c r="AA109" i="44" s="1"/>
  <c r="Z661" i="40"/>
  <c r="Z109" i="44" s="1"/>
  <c r="Y661" i="40"/>
  <c r="Y109" i="44" s="1"/>
  <c r="X661" i="40"/>
  <c r="X109" i="44" s="1"/>
  <c r="W661" i="40"/>
  <c r="W109" i="44" s="1"/>
  <c r="V661" i="40"/>
  <c r="V109" i="44" s="1"/>
  <c r="U661" i="40"/>
  <c r="U109" i="44" s="1"/>
  <c r="T661" i="40"/>
  <c r="T109" i="44" s="1"/>
  <c r="S661" i="40"/>
  <c r="S109" i="44" s="1"/>
  <c r="R661" i="40"/>
  <c r="R109" i="44" s="1"/>
  <c r="Q661" i="40"/>
  <c r="Q109" i="44" s="1"/>
  <c r="P661" i="40"/>
  <c r="P109" i="44" s="1"/>
  <c r="O661" i="40"/>
  <c r="O109" i="44" s="1"/>
  <c r="N661" i="40"/>
  <c r="N109" i="44" s="1"/>
  <c r="M661" i="40"/>
  <c r="M109" i="44" s="1"/>
  <c r="L661" i="40"/>
  <c r="L109" i="44" s="1"/>
  <c r="K661" i="40"/>
  <c r="K109" i="44" s="1"/>
  <c r="J661" i="40"/>
  <c r="J109" i="44" s="1"/>
  <c r="I661" i="40"/>
  <c r="I109" i="44" s="1"/>
  <c r="H661" i="40"/>
  <c r="H109" i="44" s="1"/>
  <c r="G661" i="40"/>
  <c r="G109" i="44" s="1"/>
  <c r="F661" i="40"/>
  <c r="F109" i="44" s="1"/>
  <c r="E661" i="40"/>
  <c r="E109" i="44" s="1"/>
  <c r="D661" i="40"/>
  <c r="D109" i="44" s="1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 s="1"/>
  <c r="AE89" i="44" s="1"/>
  <c r="AD624" i="40"/>
  <c r="AD660" i="40" s="1"/>
  <c r="AD89" i="44" s="1"/>
  <c r="AC624" i="40"/>
  <c r="AC660" i="40" s="1"/>
  <c r="AC89" i="44" s="1"/>
  <c r="AB624" i="40"/>
  <c r="AB660" i="40" s="1"/>
  <c r="AB89" i="44" s="1"/>
  <c r="AA624" i="40"/>
  <c r="AA660" i="40" s="1"/>
  <c r="AA89" i="44" s="1"/>
  <c r="Z624" i="40"/>
  <c r="Z660" i="40" s="1"/>
  <c r="Z89" i="44" s="1"/>
  <c r="Y624" i="40"/>
  <c r="Y660" i="40" s="1"/>
  <c r="Y89" i="44" s="1"/>
  <c r="X624" i="40"/>
  <c r="X660" i="40" s="1"/>
  <c r="X89" i="44" s="1"/>
  <c r="W624" i="40"/>
  <c r="W660" i="40"/>
  <c r="W89" i="44" s="1"/>
  <c r="V624" i="40"/>
  <c r="V660" i="40" s="1"/>
  <c r="V89" i="44" s="1"/>
  <c r="U624" i="40"/>
  <c r="U660" i="40" s="1"/>
  <c r="U89" i="44" s="1"/>
  <c r="T624" i="40"/>
  <c r="T660" i="40" s="1"/>
  <c r="T89" i="44" s="1"/>
  <c r="S624" i="40"/>
  <c r="S660" i="40" s="1"/>
  <c r="S89" i="44" s="1"/>
  <c r="R624" i="40"/>
  <c r="R660" i="40" s="1"/>
  <c r="R89" i="44" s="1"/>
  <c r="Q624" i="40"/>
  <c r="Q660" i="40" s="1"/>
  <c r="Q89" i="44" s="1"/>
  <c r="P624" i="40"/>
  <c r="P660" i="40"/>
  <c r="P89" i="44" s="1"/>
  <c r="O624" i="40"/>
  <c r="O660" i="40" s="1"/>
  <c r="O89" i="44" s="1"/>
  <c r="N624" i="40"/>
  <c r="N660" i="40"/>
  <c r="N89" i="44" s="1"/>
  <c r="M624" i="40"/>
  <c r="M660" i="40" s="1"/>
  <c r="M89" i="44" s="1"/>
  <c r="L624" i="40"/>
  <c r="L660" i="40"/>
  <c r="L89" i="44" s="1"/>
  <c r="K624" i="40"/>
  <c r="K660" i="40" s="1"/>
  <c r="K89" i="44" s="1"/>
  <c r="J624" i="40"/>
  <c r="J660" i="40"/>
  <c r="J89" i="44" s="1"/>
  <c r="I624" i="40"/>
  <c r="I660" i="40" s="1"/>
  <c r="I89" i="44" s="1"/>
  <c r="H624" i="40"/>
  <c r="H660" i="40"/>
  <c r="H89" i="44" s="1"/>
  <c r="G624" i="40"/>
  <c r="G660" i="40" s="1"/>
  <c r="G89" i="44" s="1"/>
  <c r="F624" i="40"/>
  <c r="F660" i="40" s="1"/>
  <c r="F89" i="44" s="1"/>
  <c r="E624" i="40"/>
  <c r="E660" i="40" s="1"/>
  <c r="E89" i="44" s="1"/>
  <c r="D624" i="40"/>
  <c r="D660" i="40" s="1"/>
  <c r="D89" i="44" s="1"/>
  <c r="AE613" i="40"/>
  <c r="AE659" i="40"/>
  <c r="AE69" i="44" s="1"/>
  <c r="AD613" i="40"/>
  <c r="AD659" i="40" s="1"/>
  <c r="AD69" i="44" s="1"/>
  <c r="AC613" i="40"/>
  <c r="AC659" i="40" s="1"/>
  <c r="AC69" i="44" s="1"/>
  <c r="AB613" i="40"/>
  <c r="AB659" i="40" s="1"/>
  <c r="AB69" i="44" s="1"/>
  <c r="AA613" i="40"/>
  <c r="AA659" i="40"/>
  <c r="AA69" i="44" s="1"/>
  <c r="Z613" i="40"/>
  <c r="Z659" i="40" s="1"/>
  <c r="Z69" i="44" s="1"/>
  <c r="Y613" i="40"/>
  <c r="Y659" i="40"/>
  <c r="Y69" i="44" s="1"/>
  <c r="X613" i="40"/>
  <c r="X659" i="40" s="1"/>
  <c r="X69" i="44" s="1"/>
  <c r="W613" i="40"/>
  <c r="W659" i="40"/>
  <c r="W69" i="44" s="1"/>
  <c r="V613" i="40"/>
  <c r="V659" i="40" s="1"/>
  <c r="V69" i="44" s="1"/>
  <c r="U613" i="40"/>
  <c r="U659" i="40" s="1"/>
  <c r="U69" i="44" s="1"/>
  <c r="T613" i="40"/>
  <c r="T659" i="40"/>
  <c r="T69" i="44" s="1"/>
  <c r="S613" i="40"/>
  <c r="S659" i="40" s="1"/>
  <c r="S69" i="44" s="1"/>
  <c r="R613" i="40"/>
  <c r="R659" i="40"/>
  <c r="R69" i="44" s="1"/>
  <c r="Q613" i="40"/>
  <c r="Q659" i="40" s="1"/>
  <c r="Q69" i="44" s="1"/>
  <c r="P613" i="40"/>
  <c r="P659" i="40"/>
  <c r="P69" i="44" s="1"/>
  <c r="O613" i="40"/>
  <c r="O659" i="40" s="1"/>
  <c r="O69" i="44" s="1"/>
  <c r="N613" i="40"/>
  <c r="N659" i="40"/>
  <c r="N69" i="44" s="1"/>
  <c r="M613" i="40"/>
  <c r="M659" i="40" s="1"/>
  <c r="M69" i="44" s="1"/>
  <c r="L613" i="40"/>
  <c r="L659" i="40" s="1"/>
  <c r="L69" i="44" s="1"/>
  <c r="K613" i="40"/>
  <c r="K659" i="40"/>
  <c r="K69" i="44" s="1"/>
  <c r="J613" i="40"/>
  <c r="J659" i="40" s="1"/>
  <c r="J69" i="44" s="1"/>
  <c r="I613" i="40"/>
  <c r="I659" i="40"/>
  <c r="I69" i="44" s="1"/>
  <c r="H613" i="40"/>
  <c r="H659" i="40" s="1"/>
  <c r="H69" i="44" s="1"/>
  <c r="G613" i="40"/>
  <c r="G659" i="40"/>
  <c r="G69" i="44" s="1"/>
  <c r="F613" i="40"/>
  <c r="F659" i="40" s="1"/>
  <c r="F69" i="44" s="1"/>
  <c r="E613" i="40"/>
  <c r="E659" i="40" s="1"/>
  <c r="E69" i="44" s="1"/>
  <c r="D613" i="40"/>
  <c r="D659" i="40" s="1"/>
  <c r="D69" i="44" s="1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E29" i="44" s="1"/>
  <c r="AD600" i="40"/>
  <c r="AD657" i="40" s="1"/>
  <c r="AD29" i="44" s="1"/>
  <c r="AC600" i="40"/>
  <c r="AC657" i="40"/>
  <c r="AC29" i="44" s="1"/>
  <c r="AB600" i="40"/>
  <c r="AB657" i="40" s="1"/>
  <c r="AB29" i="44" s="1"/>
  <c r="AA600" i="40"/>
  <c r="AA657" i="40"/>
  <c r="AA29" i="44" s="1"/>
  <c r="Z600" i="40"/>
  <c r="Z657" i="40" s="1"/>
  <c r="Z29" i="44" s="1"/>
  <c r="Y600" i="40"/>
  <c r="Y657" i="40"/>
  <c r="Y29" i="44" s="1"/>
  <c r="X600" i="40"/>
  <c r="X657" i="40" s="1"/>
  <c r="X29" i="44" s="1"/>
  <c r="W600" i="40"/>
  <c r="W657" i="40"/>
  <c r="W29" i="44" s="1"/>
  <c r="V600" i="40"/>
  <c r="V657" i="40" s="1"/>
  <c r="V29" i="44" s="1"/>
  <c r="U600" i="40"/>
  <c r="U657" i="40" s="1"/>
  <c r="U29" i="44" s="1"/>
  <c r="T600" i="40"/>
  <c r="T657" i="40"/>
  <c r="T29" i="44" s="1"/>
  <c r="S600" i="40"/>
  <c r="S657" i="40" s="1"/>
  <c r="S29" i="44" s="1"/>
  <c r="R600" i="40"/>
  <c r="R657" i="40"/>
  <c r="R29" i="44" s="1"/>
  <c r="Q600" i="40"/>
  <c r="Q657" i="40" s="1"/>
  <c r="Q29" i="44" s="1"/>
  <c r="P600" i="40"/>
  <c r="P657" i="40"/>
  <c r="P29" i="44" s="1"/>
  <c r="O600" i="40"/>
  <c r="O657" i="40" s="1"/>
  <c r="O29" i="44" s="1"/>
  <c r="N600" i="40"/>
  <c r="N657" i="40"/>
  <c r="N29" i="44" s="1"/>
  <c r="M600" i="40"/>
  <c r="M657" i="40" s="1"/>
  <c r="M29" i="44" s="1"/>
  <c r="L600" i="40"/>
  <c r="L657" i="40"/>
  <c r="L29" i="44" s="1"/>
  <c r="K600" i="40"/>
  <c r="K657" i="40" s="1"/>
  <c r="K29" i="44" s="1"/>
  <c r="J600" i="40"/>
  <c r="J657" i="40"/>
  <c r="J29" i="44" s="1"/>
  <c r="I600" i="40"/>
  <c r="I657" i="40" s="1"/>
  <c r="I29" i="44" s="1"/>
  <c r="H600" i="40"/>
  <c r="H657" i="40"/>
  <c r="H29" i="44" s="1"/>
  <c r="G600" i="40"/>
  <c r="G657" i="40" s="1"/>
  <c r="G29" i="44" s="1"/>
  <c r="F600" i="40"/>
  <c r="F657" i="40"/>
  <c r="F29" i="44" s="1"/>
  <c r="E600" i="40"/>
  <c r="E657" i="40" s="1"/>
  <c r="E29" i="44" s="1"/>
  <c r="D600" i="40"/>
  <c r="D657" i="40"/>
  <c r="D29" i="44" s="1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/>
  <c r="AE7" i="40"/>
  <c r="AE5" i="40" s="1"/>
  <c r="AD14" i="40"/>
  <c r="AC14" i="40"/>
  <c r="AB14" i="40"/>
  <c r="AB8" i="40" s="1"/>
  <c r="AB7" i="40" s="1"/>
  <c r="AB5" i="40" s="1"/>
  <c r="AA14" i="40"/>
  <c r="AA8" i="40" s="1"/>
  <c r="AA7" i="40" s="1"/>
  <c r="AA5" i="40" s="1"/>
  <c r="Z14" i="40"/>
  <c r="Z8" i="40" s="1"/>
  <c r="Z7" i="40" s="1"/>
  <c r="Z5" i="40" s="1"/>
  <c r="Y14" i="40"/>
  <c r="X14" i="40"/>
  <c r="W14" i="40"/>
  <c r="W8" i="40" s="1"/>
  <c r="V14" i="40"/>
  <c r="V8" i="40" s="1"/>
  <c r="V7" i="40" s="1"/>
  <c r="V5" i="40" s="1"/>
  <c r="U14" i="40"/>
  <c r="T14" i="40"/>
  <c r="S14" i="40"/>
  <c r="S8" i="40" s="1"/>
  <c r="R14" i="40"/>
  <c r="R8" i="40" s="1"/>
  <c r="R7" i="40" s="1"/>
  <c r="R5" i="40" s="1"/>
  <c r="Q14" i="40"/>
  <c r="P14" i="40"/>
  <c r="O14" i="40"/>
  <c r="O8" i="40" s="1"/>
  <c r="N14" i="40"/>
  <c r="N8" i="40" s="1"/>
  <c r="N7" i="40" s="1"/>
  <c r="N5" i="40" s="1"/>
  <c r="M14" i="40"/>
  <c r="L14" i="40"/>
  <c r="K14" i="40"/>
  <c r="K8" i="40" s="1"/>
  <c r="J14" i="40"/>
  <c r="J8" i="40" s="1"/>
  <c r="J7" i="40" s="1"/>
  <c r="J5" i="40" s="1"/>
  <c r="I14" i="40"/>
  <c r="H14" i="40"/>
  <c r="G14" i="40"/>
  <c r="G8" i="40" s="1"/>
  <c r="F14" i="40"/>
  <c r="F8" i="40" s="1"/>
  <c r="F7" i="40" s="1"/>
  <c r="F5" i="40" s="1"/>
  <c r="E14" i="40"/>
  <c r="D14" i="40"/>
  <c r="AD8" i="40"/>
  <c r="AD7" i="40" s="1"/>
  <c r="AC8" i="40"/>
  <c r="Y8" i="40"/>
  <c r="Y7" i="40" s="1"/>
  <c r="Y5" i="40" s="1"/>
  <c r="X8" i="40"/>
  <c r="X7" i="40" s="1"/>
  <c r="X5" i="40" s="1"/>
  <c r="U8" i="40"/>
  <c r="T8" i="40"/>
  <c r="T7" i="40" s="1"/>
  <c r="T5" i="40" s="1"/>
  <c r="Q8" i="40"/>
  <c r="Q7" i="40" s="1"/>
  <c r="Q5" i="40" s="1"/>
  <c r="P8" i="40"/>
  <c r="P7" i="40" s="1"/>
  <c r="P5" i="40" s="1"/>
  <c r="M8" i="40"/>
  <c r="L8" i="40"/>
  <c r="L7" i="40" s="1"/>
  <c r="L5" i="40" s="1"/>
  <c r="I8" i="40"/>
  <c r="I7" i="40" s="1"/>
  <c r="I5" i="40" s="1"/>
  <c r="H8" i="40"/>
  <c r="H7" i="40" s="1"/>
  <c r="H5" i="40" s="1"/>
  <c r="E8" i="40"/>
  <c r="D8" i="40"/>
  <c r="D7" i="40" s="1"/>
  <c r="D5" i="40" s="1"/>
  <c r="W7" i="40"/>
  <c r="W5" i="40" s="1"/>
  <c r="S7" i="40"/>
  <c r="S5" i="40" s="1"/>
  <c r="O7" i="40"/>
  <c r="O5" i="40" s="1"/>
  <c r="K7" i="40"/>
  <c r="K5" i="40" s="1"/>
  <c r="G7" i="40"/>
  <c r="G5" i="40" s="1"/>
  <c r="AD5" i="40"/>
  <c r="C661" i="40"/>
  <c r="C109" i="44" s="1"/>
  <c r="C641" i="40"/>
  <c r="C624" i="40"/>
  <c r="C660" i="40" s="1"/>
  <c r="C89" i="44" s="1"/>
  <c r="C613" i="40"/>
  <c r="C659" i="40" s="1"/>
  <c r="C69" i="44" s="1"/>
  <c r="C606" i="40"/>
  <c r="C600" i="40"/>
  <c r="C657" i="40" s="1"/>
  <c r="C29" i="44" s="1"/>
  <c r="C584" i="40"/>
  <c r="C571" i="40"/>
  <c r="C568" i="40"/>
  <c r="C565" i="40"/>
  <c r="C562" i="40"/>
  <c r="C559" i="40"/>
  <c r="C556" i="40"/>
  <c r="C549" i="40"/>
  <c r="C545" i="40"/>
  <c r="C541" i="40"/>
  <c r="C536" i="40"/>
  <c r="C530" i="40"/>
  <c r="C525" i="40"/>
  <c r="C524" i="40" s="1"/>
  <c r="C516" i="40"/>
  <c r="C488" i="40"/>
  <c r="C472" i="40"/>
  <c r="C467" i="40"/>
  <c r="C463" i="40"/>
  <c r="C457" i="40"/>
  <c r="C456" i="40"/>
  <c r="C440" i="40"/>
  <c r="C425" i="40"/>
  <c r="C417" i="40"/>
  <c r="C415" i="40"/>
  <c r="C409" i="40"/>
  <c r="C407" i="40" s="1"/>
  <c r="C399" i="40"/>
  <c r="C393" i="40"/>
  <c r="C391" i="40" s="1"/>
  <c r="C383" i="40"/>
  <c r="C380" i="40"/>
  <c r="C377" i="40"/>
  <c r="C374" i="40"/>
  <c r="C371" i="40"/>
  <c r="C368" i="40"/>
  <c r="C364" i="40"/>
  <c r="C359" i="40"/>
  <c r="C358" i="40" s="1"/>
  <c r="C349" i="40" s="1"/>
  <c r="C355" i="40"/>
  <c r="C350" i="40"/>
  <c r="C341" i="40"/>
  <c r="C328" i="40"/>
  <c r="C315" i="40"/>
  <c r="C302" i="40"/>
  <c r="C301" i="40" s="1"/>
  <c r="C300" i="40" s="1"/>
  <c r="C291" i="40"/>
  <c r="C287" i="40"/>
  <c r="C279" i="40"/>
  <c r="C277" i="40" s="1"/>
  <c r="C272" i="40"/>
  <c r="C270" i="40" s="1"/>
  <c r="C260" i="40"/>
  <c r="C258" i="40"/>
  <c r="C252" i="40"/>
  <c r="C244" i="40"/>
  <c r="C240" i="40" s="1"/>
  <c r="C237" i="40"/>
  <c r="C230" i="40" s="1"/>
  <c r="C226" i="40"/>
  <c r="C219" i="40"/>
  <c r="C217" i="40"/>
  <c r="C216" i="40" s="1"/>
  <c r="C213" i="40"/>
  <c r="C206" i="40" s="1"/>
  <c r="C202" i="40"/>
  <c r="C195" i="40"/>
  <c r="C193" i="40" s="1"/>
  <c r="C192" i="40" s="1"/>
  <c r="C149" i="40"/>
  <c r="C122" i="40"/>
  <c r="C112" i="40"/>
  <c r="C107" i="40"/>
  <c r="C102" i="40"/>
  <c r="C103" i="40"/>
  <c r="C94" i="40"/>
  <c r="C91" i="40" s="1"/>
  <c r="C84" i="40"/>
  <c r="C81" i="40" s="1"/>
  <c r="C80" i="40" s="1"/>
  <c r="C75" i="40"/>
  <c r="C69" i="40"/>
  <c r="C68" i="40" s="1"/>
  <c r="C70" i="40"/>
  <c r="C62" i="40"/>
  <c r="C60" i="40"/>
  <c r="C56" i="40"/>
  <c r="C53" i="40" s="1"/>
  <c r="C50" i="40"/>
  <c r="C47" i="40"/>
  <c r="C32" i="40"/>
  <c r="C17" i="40"/>
  <c r="C14" i="40"/>
  <c r="C8" i="40" s="1"/>
  <c r="AE661" i="39"/>
  <c r="AE108" i="44" s="1"/>
  <c r="AE107" i="44" s="1"/>
  <c r="AD661" i="39"/>
  <c r="AD108" i="44" s="1"/>
  <c r="AD107" i="44" s="1"/>
  <c r="AC661" i="39"/>
  <c r="AC108" i="44" s="1"/>
  <c r="AC107" i="44" s="1"/>
  <c r="AB661" i="39"/>
  <c r="AB108" i="44" s="1"/>
  <c r="AB107" i="44" s="1"/>
  <c r="AA661" i="39"/>
  <c r="AA108" i="44" s="1"/>
  <c r="AA107" i="44" s="1"/>
  <c r="Z661" i="39"/>
  <c r="Z108" i="44" s="1"/>
  <c r="Z107" i="44" s="1"/>
  <c r="Y661" i="39"/>
  <c r="Y108" i="44" s="1"/>
  <c r="Y107" i="44" s="1"/>
  <c r="X661" i="39"/>
  <c r="X108" i="44" s="1"/>
  <c r="X107" i="44" s="1"/>
  <c r="W661" i="39"/>
  <c r="W108" i="44" s="1"/>
  <c r="W107" i="44" s="1"/>
  <c r="V661" i="39"/>
  <c r="V108" i="44" s="1"/>
  <c r="V107" i="44" s="1"/>
  <c r="U661" i="39"/>
  <c r="U108" i="44" s="1"/>
  <c r="U107" i="44" s="1"/>
  <c r="T661" i="39"/>
  <c r="T108" i="44" s="1"/>
  <c r="T107" i="44" s="1"/>
  <c r="S661" i="39"/>
  <c r="S108" i="44" s="1"/>
  <c r="S107" i="44" s="1"/>
  <c r="R661" i="39"/>
  <c r="R108" i="44" s="1"/>
  <c r="R107" i="44" s="1"/>
  <c r="Q661" i="39"/>
  <c r="Q108" i="44" s="1"/>
  <c r="Q107" i="44" s="1"/>
  <c r="P661" i="39"/>
  <c r="P108" i="44" s="1"/>
  <c r="P107" i="44" s="1"/>
  <c r="O661" i="39"/>
  <c r="O108" i="44" s="1"/>
  <c r="O107" i="44" s="1"/>
  <c r="N661" i="39"/>
  <c r="N108" i="44" s="1"/>
  <c r="N107" i="44" s="1"/>
  <c r="M661" i="39"/>
  <c r="M108" i="44" s="1"/>
  <c r="M107" i="44" s="1"/>
  <c r="L661" i="39"/>
  <c r="L108" i="44" s="1"/>
  <c r="L107" i="44" s="1"/>
  <c r="K661" i="39"/>
  <c r="K108" i="44" s="1"/>
  <c r="K107" i="44" s="1"/>
  <c r="J661" i="39"/>
  <c r="J108" i="44" s="1"/>
  <c r="J107" i="44" s="1"/>
  <c r="I661" i="39"/>
  <c r="I108" i="44" s="1"/>
  <c r="I107" i="44" s="1"/>
  <c r="H661" i="39"/>
  <c r="H108" i="44" s="1"/>
  <c r="H107" i="44" s="1"/>
  <c r="G661" i="39"/>
  <c r="G108" i="44" s="1"/>
  <c r="G107" i="44" s="1"/>
  <c r="F661" i="39"/>
  <c r="F108" i="44" s="1"/>
  <c r="F107" i="44" s="1"/>
  <c r="E661" i="39"/>
  <c r="E108" i="44" s="1"/>
  <c r="E107" i="44" s="1"/>
  <c r="D661" i="39"/>
  <c r="D108" i="44" s="1"/>
  <c r="D107" i="44" s="1"/>
  <c r="AB659" i="39"/>
  <c r="AB68" i="44" s="1"/>
  <c r="AB67" i="44" s="1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 s="1"/>
  <c r="AE88" i="44" s="1"/>
  <c r="AD624" i="39"/>
  <c r="AD660" i="39" s="1"/>
  <c r="AD88" i="44" s="1"/>
  <c r="AC624" i="39"/>
  <c r="AC660" i="39" s="1"/>
  <c r="AC88" i="44" s="1"/>
  <c r="AC87" i="44" s="1"/>
  <c r="AB624" i="39"/>
  <c r="AB660" i="39" s="1"/>
  <c r="AB88" i="44" s="1"/>
  <c r="AB87" i="44" s="1"/>
  <c r="AA624" i="39"/>
  <c r="AA660" i="39" s="1"/>
  <c r="AA88" i="44" s="1"/>
  <c r="Z624" i="39"/>
  <c r="Z660" i="39" s="1"/>
  <c r="Z88" i="44" s="1"/>
  <c r="Z87" i="44" s="1"/>
  <c r="Y624" i="39"/>
  <c r="Y660" i="39" s="1"/>
  <c r="Y88" i="44" s="1"/>
  <c r="Y87" i="44" s="1"/>
  <c r="X624" i="39"/>
  <c r="X660" i="39" s="1"/>
  <c r="X88" i="44" s="1"/>
  <c r="W624" i="39"/>
  <c r="W660" i="39" s="1"/>
  <c r="W88" i="44" s="1"/>
  <c r="W87" i="44" s="1"/>
  <c r="V624" i="39"/>
  <c r="V660" i="39" s="1"/>
  <c r="V88" i="44" s="1"/>
  <c r="V87" i="44" s="1"/>
  <c r="U624" i="39"/>
  <c r="U660" i="39" s="1"/>
  <c r="U88" i="44" s="1"/>
  <c r="U87" i="44" s="1"/>
  <c r="T624" i="39"/>
  <c r="T660" i="39" s="1"/>
  <c r="T88" i="44" s="1"/>
  <c r="S624" i="39"/>
  <c r="S660" i="39" s="1"/>
  <c r="S88" i="44" s="1"/>
  <c r="S87" i="44" s="1"/>
  <c r="R624" i="39"/>
  <c r="R660" i="39" s="1"/>
  <c r="R88" i="44" s="1"/>
  <c r="R87" i="44" s="1"/>
  <c r="Q624" i="39"/>
  <c r="Q660" i="39" s="1"/>
  <c r="Q88" i="44" s="1"/>
  <c r="Q87" i="44" s="1"/>
  <c r="P624" i="39"/>
  <c r="P660" i="39" s="1"/>
  <c r="P88" i="44" s="1"/>
  <c r="P87" i="44" s="1"/>
  <c r="O624" i="39"/>
  <c r="O660" i="39"/>
  <c r="O88" i="44" s="1"/>
  <c r="O87" i="44" s="1"/>
  <c r="N624" i="39"/>
  <c r="N660" i="39" s="1"/>
  <c r="N88" i="44" s="1"/>
  <c r="N87" i="44" s="1"/>
  <c r="M624" i="39"/>
  <c r="M660" i="39"/>
  <c r="M88" i="44" s="1"/>
  <c r="M87" i="44" s="1"/>
  <c r="L624" i="39"/>
  <c r="L660" i="39" s="1"/>
  <c r="L88" i="44" s="1"/>
  <c r="L87" i="44" s="1"/>
  <c r="K624" i="39"/>
  <c r="K660" i="39"/>
  <c r="K88" i="44" s="1"/>
  <c r="J624" i="39"/>
  <c r="J660" i="39" s="1"/>
  <c r="J88" i="44" s="1"/>
  <c r="J87" i="44" s="1"/>
  <c r="I624" i="39"/>
  <c r="I660" i="39"/>
  <c r="I88" i="44" s="1"/>
  <c r="I87" i="44" s="1"/>
  <c r="H624" i="39"/>
  <c r="H660" i="39" s="1"/>
  <c r="H88" i="44" s="1"/>
  <c r="G624" i="39"/>
  <c r="G660" i="39"/>
  <c r="G88" i="44" s="1"/>
  <c r="G87" i="44" s="1"/>
  <c r="F624" i="39"/>
  <c r="F660" i="39" s="1"/>
  <c r="F88" i="44" s="1"/>
  <c r="F87" i="44" s="1"/>
  <c r="E624" i="39"/>
  <c r="E660" i="39"/>
  <c r="E88" i="44" s="1"/>
  <c r="D624" i="39"/>
  <c r="D660" i="39" s="1"/>
  <c r="D88" i="44" s="1"/>
  <c r="D87" i="44" s="1"/>
  <c r="AE613" i="39"/>
  <c r="AE659" i="39"/>
  <c r="AE68" i="44" s="1"/>
  <c r="AE67" i="44" s="1"/>
  <c r="AD613" i="39"/>
  <c r="AD659" i="39" s="1"/>
  <c r="AD68" i="44" s="1"/>
  <c r="AC613" i="39"/>
  <c r="AC659" i="39"/>
  <c r="AC68" i="44" s="1"/>
  <c r="AC67" i="44" s="1"/>
  <c r="AB613" i="39"/>
  <c r="AA613" i="39"/>
  <c r="AA659" i="39" s="1"/>
  <c r="AA68" i="44" s="1"/>
  <c r="AA67" i="44" s="1"/>
  <c r="Z613" i="39"/>
  <c r="Z659" i="39" s="1"/>
  <c r="Z68" i="44" s="1"/>
  <c r="Z67" i="44" s="1"/>
  <c r="Y613" i="39"/>
  <c r="Y659" i="39" s="1"/>
  <c r="Y68" i="44" s="1"/>
  <c r="Y67" i="44" s="1"/>
  <c r="X613" i="39"/>
  <c r="X659" i="39" s="1"/>
  <c r="X68" i="44" s="1"/>
  <c r="W613" i="39"/>
  <c r="W659" i="39" s="1"/>
  <c r="W68" i="44" s="1"/>
  <c r="W67" i="44" s="1"/>
  <c r="V613" i="39"/>
  <c r="V659" i="39" s="1"/>
  <c r="V68" i="44" s="1"/>
  <c r="U613" i="39"/>
  <c r="U659" i="39" s="1"/>
  <c r="U68" i="44" s="1"/>
  <c r="T613" i="39"/>
  <c r="T659" i="39" s="1"/>
  <c r="T68" i="44" s="1"/>
  <c r="T67" i="44" s="1"/>
  <c r="S613" i="39"/>
  <c r="S659" i="39" s="1"/>
  <c r="S68" i="44" s="1"/>
  <c r="S67" i="44" s="1"/>
  <c r="R613" i="39"/>
  <c r="R659" i="39" s="1"/>
  <c r="R68" i="44" s="1"/>
  <c r="R67" i="44" s="1"/>
  <c r="Q613" i="39"/>
  <c r="Q659" i="39" s="1"/>
  <c r="Q68" i="44" s="1"/>
  <c r="Q67" i="44" s="1"/>
  <c r="P613" i="39"/>
  <c r="P659" i="39" s="1"/>
  <c r="P68" i="44" s="1"/>
  <c r="P67" i="44" s="1"/>
  <c r="O613" i="39"/>
  <c r="O659" i="39" s="1"/>
  <c r="O68" i="44" s="1"/>
  <c r="O67" i="44" s="1"/>
  <c r="N613" i="39"/>
  <c r="N659" i="39" s="1"/>
  <c r="N68" i="44" s="1"/>
  <c r="N67" i="44" s="1"/>
  <c r="M613" i="39"/>
  <c r="M659" i="39" s="1"/>
  <c r="M68" i="44" s="1"/>
  <c r="L613" i="39"/>
  <c r="L659" i="39" s="1"/>
  <c r="L68" i="44" s="1"/>
  <c r="L67" i="44" s="1"/>
  <c r="K613" i="39"/>
  <c r="K659" i="39" s="1"/>
  <c r="K68" i="44" s="1"/>
  <c r="K67" i="44" s="1"/>
  <c r="J613" i="39"/>
  <c r="J659" i="39"/>
  <c r="J68" i="44" s="1"/>
  <c r="I613" i="39"/>
  <c r="I659" i="39" s="1"/>
  <c r="I68" i="44" s="1"/>
  <c r="H613" i="39"/>
  <c r="H659" i="39"/>
  <c r="H68" i="44" s="1"/>
  <c r="H67" i="44" s="1"/>
  <c r="G613" i="39"/>
  <c r="G659" i="39" s="1"/>
  <c r="G68" i="44" s="1"/>
  <c r="G67" i="44" s="1"/>
  <c r="F613" i="39"/>
  <c r="F659" i="39"/>
  <c r="F68" i="44" s="1"/>
  <c r="F67" i="44" s="1"/>
  <c r="E613" i="39"/>
  <c r="E659" i="39" s="1"/>
  <c r="E68" i="44" s="1"/>
  <c r="E67" i="44" s="1"/>
  <c r="D613" i="39"/>
  <c r="D659" i="39"/>
  <c r="D68" i="44" s="1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 s="1"/>
  <c r="AE28" i="44" s="1"/>
  <c r="AE27" i="44" s="1"/>
  <c r="AD600" i="39"/>
  <c r="AD657" i="39"/>
  <c r="AD28" i="44" s="1"/>
  <c r="AD27" i="44" s="1"/>
  <c r="AC600" i="39"/>
  <c r="AC657" i="39" s="1"/>
  <c r="AC28" i="44" s="1"/>
  <c r="AC27" i="44" s="1"/>
  <c r="AB600" i="39"/>
  <c r="AB657" i="39"/>
  <c r="AB28" i="44" s="1"/>
  <c r="AB27" i="44" s="1"/>
  <c r="AA600" i="39"/>
  <c r="AA657" i="39" s="1"/>
  <c r="AA28" i="44" s="1"/>
  <c r="AA27" i="44" s="1"/>
  <c r="Z600" i="39"/>
  <c r="Z657" i="39"/>
  <c r="Z28" i="44" s="1"/>
  <c r="Z27" i="44" s="1"/>
  <c r="Y600" i="39"/>
  <c r="Y657" i="39" s="1"/>
  <c r="Y28" i="44" s="1"/>
  <c r="Y27" i="44" s="1"/>
  <c r="X600" i="39"/>
  <c r="W600" i="39"/>
  <c r="W657" i="39" s="1"/>
  <c r="W28" i="44" s="1"/>
  <c r="W27" i="44" s="1"/>
  <c r="V600" i="39"/>
  <c r="V657" i="39"/>
  <c r="V28" i="44" s="1"/>
  <c r="U600" i="39"/>
  <c r="U657" i="39" s="1"/>
  <c r="U28" i="44" s="1"/>
  <c r="T600" i="39"/>
  <c r="T657" i="39" s="1"/>
  <c r="T28" i="44" s="1"/>
  <c r="T27" i="44" s="1"/>
  <c r="S600" i="39"/>
  <c r="S657" i="39"/>
  <c r="S28" i="44" s="1"/>
  <c r="S27" i="44" s="1"/>
  <c r="R600" i="39"/>
  <c r="R657" i="39" s="1"/>
  <c r="R28" i="44" s="1"/>
  <c r="R27" i="44" s="1"/>
  <c r="Q600" i="39"/>
  <c r="Q657" i="39"/>
  <c r="Q28" i="44" s="1"/>
  <c r="Q27" i="44" s="1"/>
  <c r="P600" i="39"/>
  <c r="P657" i="39" s="1"/>
  <c r="P28" i="44" s="1"/>
  <c r="O600" i="39"/>
  <c r="O657" i="39"/>
  <c r="O28" i="44" s="1"/>
  <c r="O27" i="44" s="1"/>
  <c r="N600" i="39"/>
  <c r="N657" i="39" s="1"/>
  <c r="N28" i="44" s="1"/>
  <c r="N27" i="44" s="1"/>
  <c r="M600" i="39"/>
  <c r="M657" i="39"/>
  <c r="M28" i="44" s="1"/>
  <c r="L600" i="39"/>
  <c r="L657" i="39" s="1"/>
  <c r="L28" i="44" s="1"/>
  <c r="L27" i="44" s="1"/>
  <c r="K600" i="39"/>
  <c r="K657" i="39"/>
  <c r="K28" i="44" s="1"/>
  <c r="K27" i="44" s="1"/>
  <c r="J600" i="39"/>
  <c r="J657" i="39" s="1"/>
  <c r="J28" i="44" s="1"/>
  <c r="J27" i="44" s="1"/>
  <c r="I600" i="39"/>
  <c r="I657" i="39"/>
  <c r="I28" i="44" s="1"/>
  <c r="I27" i="44" s="1"/>
  <c r="H600" i="39"/>
  <c r="G600" i="39"/>
  <c r="G657" i="39"/>
  <c r="G28" i="44" s="1"/>
  <c r="F600" i="39"/>
  <c r="F657" i="39" s="1"/>
  <c r="F28" i="44" s="1"/>
  <c r="F27" i="44" s="1"/>
  <c r="E600" i="39"/>
  <c r="E657" i="39"/>
  <c r="E28" i="44" s="1"/>
  <c r="D600" i="39"/>
  <c r="D657" i="39" s="1"/>
  <c r="D28" i="44" s="1"/>
  <c r="D27" i="44" s="1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108" i="44" s="1"/>
  <c r="C641" i="39"/>
  <c r="C624" i="39"/>
  <c r="C660" i="39"/>
  <c r="C88" i="44" s="1"/>
  <c r="C613" i="39"/>
  <c r="C659" i="39" s="1"/>
  <c r="C68" i="44" s="1"/>
  <c r="C611" i="39"/>
  <c r="C607" i="39"/>
  <c r="C606" i="39"/>
  <c r="C600" i="39"/>
  <c r="C657" i="39" s="1"/>
  <c r="C28" i="44" s="1"/>
  <c r="C584" i="39"/>
  <c r="C571" i="39"/>
  <c r="C568" i="39"/>
  <c r="C565" i="39"/>
  <c r="C562" i="39"/>
  <c r="C559" i="39"/>
  <c r="C555" i="39" s="1"/>
  <c r="C556" i="39"/>
  <c r="C549" i="39"/>
  <c r="C545" i="39"/>
  <c r="C541" i="39"/>
  <c r="C536" i="39"/>
  <c r="C530" i="39"/>
  <c r="C525" i="39"/>
  <c r="C488" i="39"/>
  <c r="C472" i="39"/>
  <c r="C467" i="39"/>
  <c r="C463" i="39"/>
  <c r="C457" i="39"/>
  <c r="C456" i="39"/>
  <c r="C440" i="39"/>
  <c r="C425" i="39"/>
  <c r="C417" i="39"/>
  <c r="C415" i="39"/>
  <c r="C409" i="39"/>
  <c r="C407" i="39" s="1"/>
  <c r="C399" i="39"/>
  <c r="C393" i="39"/>
  <c r="C391" i="39"/>
  <c r="C383" i="39"/>
  <c r="C380" i="39"/>
  <c r="C377" i="39"/>
  <c r="C374" i="39"/>
  <c r="C371" i="39"/>
  <c r="C368" i="39"/>
  <c r="C364" i="39"/>
  <c r="C359" i="39"/>
  <c r="C358" i="39" s="1"/>
  <c r="C355" i="39"/>
  <c r="C350" i="39"/>
  <c r="C341" i="39"/>
  <c r="C328" i="39"/>
  <c r="C315" i="39"/>
  <c r="C302" i="39"/>
  <c r="C291" i="39"/>
  <c r="C287" i="39"/>
  <c r="C279" i="39"/>
  <c r="C277" i="39" s="1"/>
  <c r="C272" i="39"/>
  <c r="C270" i="39" s="1"/>
  <c r="C269" i="39" s="1"/>
  <c r="C260" i="39"/>
  <c r="C258" i="39"/>
  <c r="C252" i="39"/>
  <c r="C244" i="39"/>
  <c r="C240" i="39"/>
  <c r="C237" i="39"/>
  <c r="C230" i="39" s="1"/>
  <c r="C226" i="39"/>
  <c r="C219" i="39"/>
  <c r="C217" i="39" s="1"/>
  <c r="C216" i="39" s="1"/>
  <c r="C213" i="39"/>
  <c r="C206" i="39"/>
  <c r="C202" i="39"/>
  <c r="C195" i="39"/>
  <c r="C193" i="39"/>
  <c r="C149" i="39"/>
  <c r="C112" i="39"/>
  <c r="C107" i="39"/>
  <c r="C103" i="39"/>
  <c r="C102" i="39"/>
  <c r="C94" i="39"/>
  <c r="C91" i="39" s="1"/>
  <c r="C84" i="39"/>
  <c r="C81" i="39" s="1"/>
  <c r="C80" i="39" s="1"/>
  <c r="C75" i="39"/>
  <c r="C70" i="39"/>
  <c r="C69" i="39" s="1"/>
  <c r="C68" i="39" s="1"/>
  <c r="C67" i="39" s="1"/>
  <c r="C62" i="39"/>
  <c r="C60" i="39"/>
  <c r="C56" i="39"/>
  <c r="C53" i="39" s="1"/>
  <c r="C50" i="39"/>
  <c r="C47" i="39"/>
  <c r="C32" i="39"/>
  <c r="C31" i="39" s="1"/>
  <c r="C17" i="39"/>
  <c r="C14" i="39"/>
  <c r="C8" i="39" s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 s="1"/>
  <c r="AD587" i="1"/>
  <c r="AD644" i="1"/>
  <c r="AC587" i="1"/>
  <c r="AC644" i="1" s="1"/>
  <c r="AB587" i="1"/>
  <c r="AB644" i="1"/>
  <c r="AA587" i="1"/>
  <c r="AA644" i="1" s="1"/>
  <c r="Z587" i="1"/>
  <c r="Z644" i="1"/>
  <c r="Y587" i="1"/>
  <c r="Y644" i="1" s="1"/>
  <c r="X587" i="1"/>
  <c r="X644" i="1"/>
  <c r="W587" i="1"/>
  <c r="W644" i="1" s="1"/>
  <c r="V587" i="1"/>
  <c r="V644" i="1"/>
  <c r="U587" i="1"/>
  <c r="U644" i="1" s="1"/>
  <c r="T587" i="1"/>
  <c r="T644" i="1"/>
  <c r="S587" i="1"/>
  <c r="S644" i="1" s="1"/>
  <c r="R587" i="1"/>
  <c r="R644" i="1"/>
  <c r="Q587" i="1"/>
  <c r="Q644" i="1" s="1"/>
  <c r="P587" i="1"/>
  <c r="P644" i="1"/>
  <c r="O587" i="1"/>
  <c r="O644" i="1" s="1"/>
  <c r="N587" i="1"/>
  <c r="N644" i="1"/>
  <c r="M587" i="1"/>
  <c r="M644" i="1" s="1"/>
  <c r="L587" i="1"/>
  <c r="L644" i="1"/>
  <c r="K587" i="1"/>
  <c r="K644" i="1" s="1"/>
  <c r="J587" i="1"/>
  <c r="J644" i="1"/>
  <c r="I587" i="1"/>
  <c r="I644" i="1" s="1"/>
  <c r="H587" i="1"/>
  <c r="H644" i="1"/>
  <c r="G587" i="1"/>
  <c r="G644" i="1" s="1"/>
  <c r="F587" i="1"/>
  <c r="F644" i="1"/>
  <c r="E587" i="1"/>
  <c r="E644" i="1" s="1"/>
  <c r="D587" i="1"/>
  <c r="D644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 s="1"/>
  <c r="AD568" i="1"/>
  <c r="AD629" i="1"/>
  <c r="AC568" i="1"/>
  <c r="AC629" i="1" s="1"/>
  <c r="AB568" i="1"/>
  <c r="AB629" i="1"/>
  <c r="AA568" i="1"/>
  <c r="AA629" i="1" s="1"/>
  <c r="Z568" i="1"/>
  <c r="Z629" i="1"/>
  <c r="Y568" i="1"/>
  <c r="Y629" i="1" s="1"/>
  <c r="X568" i="1"/>
  <c r="X629" i="1"/>
  <c r="W568" i="1"/>
  <c r="W629" i="1" s="1"/>
  <c r="V568" i="1"/>
  <c r="V629" i="1"/>
  <c r="U568" i="1"/>
  <c r="U629" i="1" s="1"/>
  <c r="T568" i="1"/>
  <c r="T629" i="1"/>
  <c r="S568" i="1"/>
  <c r="S629" i="1" s="1"/>
  <c r="R568" i="1"/>
  <c r="R629" i="1"/>
  <c r="Q568" i="1"/>
  <c r="Q629" i="1" s="1"/>
  <c r="P568" i="1"/>
  <c r="P629" i="1"/>
  <c r="O568" i="1"/>
  <c r="O629" i="1" s="1"/>
  <c r="N568" i="1"/>
  <c r="N629" i="1"/>
  <c r="M568" i="1"/>
  <c r="M629" i="1" s="1"/>
  <c r="L568" i="1"/>
  <c r="L629" i="1"/>
  <c r="K568" i="1"/>
  <c r="K629" i="1" s="1"/>
  <c r="J568" i="1"/>
  <c r="J629" i="1"/>
  <c r="I568" i="1"/>
  <c r="I629" i="1" s="1"/>
  <c r="H568" i="1"/>
  <c r="H629" i="1"/>
  <c r="G568" i="1"/>
  <c r="G629" i="1" s="1"/>
  <c r="F568" i="1"/>
  <c r="F629" i="1"/>
  <c r="E568" i="1"/>
  <c r="E629" i="1" s="1"/>
  <c r="D568" i="1"/>
  <c r="D629" i="1"/>
  <c r="AE565" i="1"/>
  <c r="AE628" i="1" s="1"/>
  <c r="AD565" i="1"/>
  <c r="AD628" i="1"/>
  <c r="AC565" i="1"/>
  <c r="AC628" i="1" s="1"/>
  <c r="AB565" i="1"/>
  <c r="AB628" i="1"/>
  <c r="AA565" i="1"/>
  <c r="AA628" i="1" s="1"/>
  <c r="Z565" i="1"/>
  <c r="Z628" i="1"/>
  <c r="Y565" i="1"/>
  <c r="Y628" i="1" s="1"/>
  <c r="X565" i="1"/>
  <c r="X628" i="1"/>
  <c r="W565" i="1"/>
  <c r="W628" i="1" s="1"/>
  <c r="V565" i="1"/>
  <c r="V628" i="1"/>
  <c r="U565" i="1"/>
  <c r="U628" i="1" s="1"/>
  <c r="T565" i="1"/>
  <c r="T628" i="1"/>
  <c r="S565" i="1"/>
  <c r="S628" i="1" s="1"/>
  <c r="R565" i="1"/>
  <c r="R628" i="1"/>
  <c r="Q565" i="1"/>
  <c r="Q628" i="1" s="1"/>
  <c r="P565" i="1"/>
  <c r="P628" i="1"/>
  <c r="O565" i="1"/>
  <c r="O628" i="1" s="1"/>
  <c r="N565" i="1"/>
  <c r="N628" i="1"/>
  <c r="M565" i="1"/>
  <c r="M628" i="1" s="1"/>
  <c r="L565" i="1"/>
  <c r="L628" i="1"/>
  <c r="K565" i="1"/>
  <c r="K628" i="1" s="1"/>
  <c r="J565" i="1"/>
  <c r="J628" i="1"/>
  <c r="I565" i="1"/>
  <c r="I628" i="1" s="1"/>
  <c r="H565" i="1"/>
  <c r="H628" i="1"/>
  <c r="G565" i="1"/>
  <c r="G628" i="1" s="1"/>
  <c r="F565" i="1"/>
  <c r="F628" i="1"/>
  <c r="E565" i="1"/>
  <c r="E628" i="1" s="1"/>
  <c r="D565" i="1"/>
  <c r="D628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 s="1"/>
  <c r="AD520" i="1"/>
  <c r="AD612" i="1"/>
  <c r="AC520" i="1"/>
  <c r="AC612" i="1" s="1"/>
  <c r="AB520" i="1"/>
  <c r="AB612" i="1"/>
  <c r="AA520" i="1"/>
  <c r="AA612" i="1" s="1"/>
  <c r="Z520" i="1"/>
  <c r="Z612" i="1"/>
  <c r="Y520" i="1"/>
  <c r="Y612" i="1" s="1"/>
  <c r="X520" i="1"/>
  <c r="X612" i="1"/>
  <c r="W520" i="1"/>
  <c r="W612" i="1" s="1"/>
  <c r="V520" i="1"/>
  <c r="V612" i="1"/>
  <c r="U520" i="1"/>
  <c r="U612" i="1" s="1"/>
  <c r="T520" i="1"/>
  <c r="T612" i="1"/>
  <c r="S520" i="1"/>
  <c r="S612" i="1" s="1"/>
  <c r="R520" i="1"/>
  <c r="R612" i="1"/>
  <c r="Q520" i="1"/>
  <c r="Q612" i="1" s="1"/>
  <c r="P520" i="1"/>
  <c r="P612" i="1"/>
  <c r="O520" i="1"/>
  <c r="O612" i="1" s="1"/>
  <c r="N520" i="1"/>
  <c r="N612" i="1"/>
  <c r="M520" i="1"/>
  <c r="M612" i="1" s="1"/>
  <c r="L520" i="1"/>
  <c r="L612" i="1"/>
  <c r="K520" i="1"/>
  <c r="K612" i="1" s="1"/>
  <c r="J520" i="1"/>
  <c r="J612" i="1"/>
  <c r="I520" i="1"/>
  <c r="I612" i="1" s="1"/>
  <c r="H520" i="1"/>
  <c r="H612" i="1"/>
  <c r="G520" i="1"/>
  <c r="G612" i="1" s="1"/>
  <c r="F520" i="1"/>
  <c r="F612" i="1"/>
  <c r="E520" i="1"/>
  <c r="E612" i="1" s="1"/>
  <c r="D520" i="1"/>
  <c r="D612" i="1"/>
  <c r="AE472" i="1"/>
  <c r="AE605" i="1" s="1"/>
  <c r="AD472" i="1"/>
  <c r="AD605" i="1"/>
  <c r="AC472" i="1"/>
  <c r="AC605" i="1" s="1"/>
  <c r="AB472" i="1"/>
  <c r="AB605" i="1"/>
  <c r="AA472" i="1"/>
  <c r="AA605" i="1" s="1"/>
  <c r="Z472" i="1"/>
  <c r="Z605" i="1"/>
  <c r="Y472" i="1"/>
  <c r="Y605" i="1" s="1"/>
  <c r="X472" i="1"/>
  <c r="X605" i="1"/>
  <c r="W472" i="1"/>
  <c r="W605" i="1" s="1"/>
  <c r="V472" i="1"/>
  <c r="V605" i="1"/>
  <c r="U472" i="1"/>
  <c r="U605" i="1" s="1"/>
  <c r="T472" i="1"/>
  <c r="T605" i="1"/>
  <c r="S472" i="1"/>
  <c r="S605" i="1" s="1"/>
  <c r="R472" i="1"/>
  <c r="R605" i="1"/>
  <c r="Q472" i="1"/>
  <c r="Q605" i="1" s="1"/>
  <c r="P472" i="1"/>
  <c r="P605" i="1"/>
  <c r="O472" i="1"/>
  <c r="O605" i="1" s="1"/>
  <c r="N472" i="1"/>
  <c r="N605" i="1"/>
  <c r="M472" i="1"/>
  <c r="M605" i="1" s="1"/>
  <c r="L472" i="1"/>
  <c r="L605" i="1"/>
  <c r="K472" i="1"/>
  <c r="K605" i="1" s="1"/>
  <c r="J472" i="1"/>
  <c r="J605" i="1"/>
  <c r="I472" i="1"/>
  <c r="I605" i="1" s="1"/>
  <c r="H472" i="1"/>
  <c r="H605" i="1"/>
  <c r="G472" i="1"/>
  <c r="G605" i="1" s="1"/>
  <c r="F472" i="1"/>
  <c r="F605" i="1"/>
  <c r="E472" i="1"/>
  <c r="E605" i="1" s="1"/>
  <c r="D472" i="1"/>
  <c r="D605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 s="1"/>
  <c r="AD137" i="1"/>
  <c r="AD487" i="1" s="1"/>
  <c r="AC137" i="1"/>
  <c r="AC487" i="1" s="1"/>
  <c r="AB137" i="1"/>
  <c r="AB487" i="1" s="1"/>
  <c r="AA137" i="1"/>
  <c r="AA487" i="1" s="1"/>
  <c r="Z137" i="1"/>
  <c r="Z487" i="1" s="1"/>
  <c r="Y137" i="1"/>
  <c r="Y487" i="1" s="1"/>
  <c r="X137" i="1"/>
  <c r="X487" i="1" s="1"/>
  <c r="W137" i="1"/>
  <c r="W487" i="1" s="1"/>
  <c r="V137" i="1"/>
  <c r="V487" i="1" s="1"/>
  <c r="U137" i="1"/>
  <c r="U487" i="1" s="1"/>
  <c r="T137" i="1"/>
  <c r="T487" i="1" s="1"/>
  <c r="S137" i="1"/>
  <c r="S487" i="1" s="1"/>
  <c r="R137" i="1"/>
  <c r="R487" i="1" s="1"/>
  <c r="Q137" i="1"/>
  <c r="Q487" i="1" s="1"/>
  <c r="P137" i="1"/>
  <c r="P487" i="1" s="1"/>
  <c r="O137" i="1"/>
  <c r="O487" i="1" s="1"/>
  <c r="N137" i="1"/>
  <c r="N487" i="1" s="1"/>
  <c r="M137" i="1"/>
  <c r="M487" i="1" s="1"/>
  <c r="L137" i="1"/>
  <c r="L487" i="1" s="1"/>
  <c r="K137" i="1"/>
  <c r="K487" i="1" s="1"/>
  <c r="J137" i="1"/>
  <c r="J487" i="1" s="1"/>
  <c r="I137" i="1"/>
  <c r="I487" i="1" s="1"/>
  <c r="H137" i="1"/>
  <c r="H487" i="1" s="1"/>
  <c r="G137" i="1"/>
  <c r="G487" i="1" s="1"/>
  <c r="F137" i="1"/>
  <c r="F487" i="1" s="1"/>
  <c r="E137" i="1"/>
  <c r="E487" i="1" s="1"/>
  <c r="D137" i="1"/>
  <c r="D487" i="1" s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C102" i="1" s="1"/>
  <c r="AC466" i="1" s="1"/>
  <c r="AB103" i="1"/>
  <c r="AA103" i="1"/>
  <c r="Z103" i="1"/>
  <c r="Y103" i="1"/>
  <c r="Y102" i="1" s="1"/>
  <c r="Y466" i="1" s="1"/>
  <c r="X103" i="1"/>
  <c r="W103" i="1"/>
  <c r="V103" i="1"/>
  <c r="U103" i="1"/>
  <c r="U102" i="1" s="1"/>
  <c r="U466" i="1" s="1"/>
  <c r="T103" i="1"/>
  <c r="S103" i="1"/>
  <c r="R103" i="1"/>
  <c r="Q103" i="1"/>
  <c r="Q102" i="1" s="1"/>
  <c r="Q466" i="1" s="1"/>
  <c r="P103" i="1"/>
  <c r="O103" i="1"/>
  <c r="N103" i="1"/>
  <c r="M103" i="1"/>
  <c r="M102" i="1" s="1"/>
  <c r="M466" i="1" s="1"/>
  <c r="L103" i="1"/>
  <c r="K103" i="1"/>
  <c r="J103" i="1"/>
  <c r="I103" i="1"/>
  <c r="I102" i="1" s="1"/>
  <c r="I466" i="1" s="1"/>
  <c r="H103" i="1"/>
  <c r="G103" i="1"/>
  <c r="F103" i="1"/>
  <c r="E103" i="1"/>
  <c r="E102" i="1" s="1"/>
  <c r="E466" i="1" s="1"/>
  <c r="D103" i="1"/>
  <c r="AE102" i="1"/>
  <c r="AE466" i="1" s="1"/>
  <c r="AD102" i="1"/>
  <c r="AD466" i="1" s="1"/>
  <c r="AB102" i="1"/>
  <c r="AB466" i="1"/>
  <c r="AA102" i="1"/>
  <c r="AA466" i="1" s="1"/>
  <c r="Z102" i="1"/>
  <c r="Z466" i="1"/>
  <c r="X102" i="1"/>
  <c r="X466" i="1" s="1"/>
  <c r="W102" i="1"/>
  <c r="W466" i="1" s="1"/>
  <c r="V102" i="1"/>
  <c r="V466" i="1"/>
  <c r="T102" i="1"/>
  <c r="T466" i="1" s="1"/>
  <c r="S102" i="1"/>
  <c r="S466" i="1" s="1"/>
  <c r="R102" i="1"/>
  <c r="R466" i="1" s="1"/>
  <c r="P102" i="1"/>
  <c r="P466" i="1"/>
  <c r="O102" i="1"/>
  <c r="O466" i="1" s="1"/>
  <c r="N102" i="1"/>
  <c r="N466" i="1" s="1"/>
  <c r="L102" i="1"/>
  <c r="L466" i="1"/>
  <c r="K102" i="1"/>
  <c r="K466" i="1" s="1"/>
  <c r="J102" i="1"/>
  <c r="J466" i="1"/>
  <c r="H102" i="1"/>
  <c r="H466" i="1" s="1"/>
  <c r="G102" i="1"/>
  <c r="G466" i="1" s="1"/>
  <c r="F102" i="1"/>
  <c r="F466" i="1"/>
  <c r="D102" i="1"/>
  <c r="D466" i="1" s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09" i="1"/>
  <c r="C608" i="1"/>
  <c r="C607" i="1"/>
  <c r="C587" i="1"/>
  <c r="C644" i="1" s="1"/>
  <c r="C572" i="1"/>
  <c r="C568" i="1"/>
  <c r="C629" i="1" s="1"/>
  <c r="C565" i="1"/>
  <c r="C628" i="1" s="1"/>
  <c r="C549" i="1"/>
  <c r="C536" i="1"/>
  <c r="C525" i="1"/>
  <c r="C520" i="1"/>
  <c r="C612" i="1" s="1"/>
  <c r="C472" i="1"/>
  <c r="C605" i="1" s="1"/>
  <c r="C467" i="1"/>
  <c r="C466" i="1"/>
  <c r="C409" i="1"/>
  <c r="C407" i="1" s="1"/>
  <c r="C399" i="1"/>
  <c r="C380" i="1"/>
  <c r="C377" i="1"/>
  <c r="C374" i="1"/>
  <c r="C371" i="1"/>
  <c r="C368" i="1"/>
  <c r="C367" i="1" s="1"/>
  <c r="C364" i="1"/>
  <c r="C355" i="1"/>
  <c r="C350" i="1"/>
  <c r="C341" i="1"/>
  <c r="C328" i="1"/>
  <c r="C315" i="1"/>
  <c r="C302" i="1"/>
  <c r="C301" i="1" s="1"/>
  <c r="C300" i="1" s="1"/>
  <c r="C291" i="1"/>
  <c r="C252" i="1"/>
  <c r="C213" i="1"/>
  <c r="C206" i="1" s="1"/>
  <c r="C202" i="1"/>
  <c r="C195" i="1"/>
  <c r="C193" i="1" s="1"/>
  <c r="C192" i="1" s="1"/>
  <c r="C149" i="1"/>
  <c r="C141" i="1"/>
  <c r="C137" i="1"/>
  <c r="C487" i="1" s="1"/>
  <c r="C112" i="1"/>
  <c r="C107" i="1"/>
  <c r="C103" i="1"/>
  <c r="C102" i="1"/>
  <c r="C94" i="1"/>
  <c r="C75" i="1"/>
  <c r="C70" i="1"/>
  <c r="C69" i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F31" i="66" s="1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D102" i="5"/>
  <c r="AC102" i="5"/>
  <c r="AC466" i="5" s="1"/>
  <c r="AB102" i="5"/>
  <c r="AB466" i="5" s="1"/>
  <c r="AA102" i="5"/>
  <c r="AA466" i="5" s="1"/>
  <c r="Z102" i="5"/>
  <c r="Y102" i="5"/>
  <c r="X102" i="5"/>
  <c r="X466" i="5" s="1"/>
  <c r="W102" i="5"/>
  <c r="V102" i="5"/>
  <c r="U102" i="5"/>
  <c r="U466" i="5" s="1"/>
  <c r="T102" i="5"/>
  <c r="S102" i="5"/>
  <c r="S466" i="5" s="1"/>
  <c r="R102" i="5"/>
  <c r="Q102" i="5"/>
  <c r="P102" i="5"/>
  <c r="O102" i="5"/>
  <c r="N102" i="5"/>
  <c r="M102" i="5"/>
  <c r="M466" i="5" s="1"/>
  <c r="L102" i="5"/>
  <c r="L466" i="5" s="1"/>
  <c r="K102" i="5"/>
  <c r="K466" i="5" s="1"/>
  <c r="J102" i="5"/>
  <c r="I102" i="5"/>
  <c r="H102" i="5"/>
  <c r="H466" i="5" s="1"/>
  <c r="G102" i="5"/>
  <c r="F102" i="5"/>
  <c r="E102" i="5"/>
  <c r="E466" i="5" s="1"/>
  <c r="D102" i="5"/>
  <c r="U612" i="5"/>
  <c r="T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 s="1"/>
  <c r="AC587" i="5"/>
  <c r="AC644" i="5"/>
  <c r="AB587" i="5"/>
  <c r="AB644" i="5" s="1"/>
  <c r="AA587" i="5"/>
  <c r="AA644" i="5"/>
  <c r="Z587" i="5"/>
  <c r="Z644" i="5" s="1"/>
  <c r="Y587" i="5"/>
  <c r="Y644" i="5"/>
  <c r="X587" i="5"/>
  <c r="X644" i="5" s="1"/>
  <c r="W587" i="5"/>
  <c r="W644" i="5"/>
  <c r="V587" i="5"/>
  <c r="V644" i="5" s="1"/>
  <c r="U587" i="5"/>
  <c r="U644" i="5"/>
  <c r="T587" i="5"/>
  <c r="T644" i="5" s="1"/>
  <c r="S587" i="5"/>
  <c r="S644" i="5"/>
  <c r="R587" i="5"/>
  <c r="R644" i="5" s="1"/>
  <c r="Q587" i="5"/>
  <c r="Q644" i="5"/>
  <c r="P587" i="5"/>
  <c r="P644" i="5" s="1"/>
  <c r="O587" i="5"/>
  <c r="O644" i="5"/>
  <c r="N587" i="5"/>
  <c r="N644" i="5" s="1"/>
  <c r="M587" i="5"/>
  <c r="M644" i="5"/>
  <c r="L587" i="5"/>
  <c r="L644" i="5" s="1"/>
  <c r="K587" i="5"/>
  <c r="K644" i="5"/>
  <c r="J587" i="5"/>
  <c r="J644" i="5" s="1"/>
  <c r="I587" i="5"/>
  <c r="I644" i="5"/>
  <c r="H587" i="5"/>
  <c r="H644" i="5" s="1"/>
  <c r="G587" i="5"/>
  <c r="G644" i="5"/>
  <c r="F587" i="5"/>
  <c r="F644" i="5" s="1"/>
  <c r="E587" i="5"/>
  <c r="E644" i="5"/>
  <c r="D587" i="5"/>
  <c r="D644" i="5" s="1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 s="1"/>
  <c r="AD568" i="5"/>
  <c r="AD629" i="5" s="1"/>
  <c r="AC568" i="5"/>
  <c r="AC629" i="5" s="1"/>
  <c r="AB568" i="5"/>
  <c r="AB629" i="5" s="1"/>
  <c r="AA568" i="5"/>
  <c r="AA629" i="5" s="1"/>
  <c r="Z568" i="5"/>
  <c r="Z629" i="5"/>
  <c r="Y568" i="5"/>
  <c r="Y629" i="5" s="1"/>
  <c r="X568" i="5"/>
  <c r="X629" i="5"/>
  <c r="W568" i="5"/>
  <c r="W629" i="5" s="1"/>
  <c r="V568" i="5"/>
  <c r="V629" i="5" s="1"/>
  <c r="U568" i="5"/>
  <c r="U629" i="5" s="1"/>
  <c r="T568" i="5"/>
  <c r="T629" i="5" s="1"/>
  <c r="S568" i="5"/>
  <c r="S629" i="5" s="1"/>
  <c r="R568" i="5"/>
  <c r="R629" i="5"/>
  <c r="Q568" i="5"/>
  <c r="Q629" i="5" s="1"/>
  <c r="P568" i="5"/>
  <c r="P629" i="5" s="1"/>
  <c r="O568" i="5"/>
  <c r="O629" i="5"/>
  <c r="N568" i="5"/>
  <c r="N629" i="5" s="1"/>
  <c r="M568" i="5"/>
  <c r="M629" i="5"/>
  <c r="L568" i="5"/>
  <c r="L629" i="5" s="1"/>
  <c r="K568" i="5"/>
  <c r="K629" i="5" s="1"/>
  <c r="J568" i="5"/>
  <c r="J629" i="5" s="1"/>
  <c r="I568" i="5"/>
  <c r="I629" i="5" s="1"/>
  <c r="H568" i="5"/>
  <c r="H629" i="5" s="1"/>
  <c r="G568" i="5"/>
  <c r="G629" i="5"/>
  <c r="F568" i="5"/>
  <c r="F629" i="5" s="1"/>
  <c r="E568" i="5"/>
  <c r="E629" i="5"/>
  <c r="D568" i="5"/>
  <c r="D629" i="5" s="1"/>
  <c r="C568" i="5"/>
  <c r="C629" i="5" s="1"/>
  <c r="AE565" i="5"/>
  <c r="AE628" i="5" s="1"/>
  <c r="AD565" i="5"/>
  <c r="AD628" i="5" s="1"/>
  <c r="AC565" i="5"/>
  <c r="AC628" i="5" s="1"/>
  <c r="AB565" i="5"/>
  <c r="AB628" i="5" s="1"/>
  <c r="AA565" i="5"/>
  <c r="AA628" i="5"/>
  <c r="Z565" i="5"/>
  <c r="Z628" i="5" s="1"/>
  <c r="Y565" i="5"/>
  <c r="Y628" i="5"/>
  <c r="X565" i="5"/>
  <c r="X628" i="5" s="1"/>
  <c r="W565" i="5"/>
  <c r="W628" i="5" s="1"/>
  <c r="V565" i="5"/>
  <c r="V628" i="5" s="1"/>
  <c r="U565" i="5"/>
  <c r="U628" i="5" s="1"/>
  <c r="T565" i="5"/>
  <c r="T628" i="5" s="1"/>
  <c r="S565" i="5"/>
  <c r="S628" i="5"/>
  <c r="R565" i="5"/>
  <c r="R628" i="5" s="1"/>
  <c r="Q565" i="5"/>
  <c r="Q628" i="5"/>
  <c r="P565" i="5"/>
  <c r="P628" i="5" s="1"/>
  <c r="O565" i="5"/>
  <c r="O628" i="5" s="1"/>
  <c r="N565" i="5"/>
  <c r="N628" i="5" s="1"/>
  <c r="M565" i="5"/>
  <c r="M628" i="5" s="1"/>
  <c r="L565" i="5"/>
  <c r="L628" i="5" s="1"/>
  <c r="K565" i="5"/>
  <c r="K628" i="5" s="1"/>
  <c r="J565" i="5"/>
  <c r="J628" i="5" s="1"/>
  <c r="I565" i="5"/>
  <c r="I628" i="5" s="1"/>
  <c r="H565" i="5"/>
  <c r="H628" i="5"/>
  <c r="G565" i="5"/>
  <c r="G628" i="5" s="1"/>
  <c r="F565" i="5"/>
  <c r="F628" i="5"/>
  <c r="E565" i="5"/>
  <c r="E628" i="5" s="1"/>
  <c r="D565" i="5"/>
  <c r="D628" i="5" s="1"/>
  <c r="C565" i="5"/>
  <c r="C628" i="5" s="1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 s="1"/>
  <c r="AD520" i="5"/>
  <c r="AD612" i="5"/>
  <c r="AC520" i="5"/>
  <c r="AC612" i="5" s="1"/>
  <c r="AB520" i="5"/>
  <c r="AB612" i="5"/>
  <c r="AA520" i="5"/>
  <c r="AA612" i="5" s="1"/>
  <c r="Z520" i="5"/>
  <c r="Z612" i="5" s="1"/>
  <c r="Y520" i="5"/>
  <c r="Y612" i="5" s="1"/>
  <c r="X520" i="5"/>
  <c r="X612" i="5" s="1"/>
  <c r="W520" i="5"/>
  <c r="W612" i="5" s="1"/>
  <c r="V520" i="5"/>
  <c r="V612" i="5"/>
  <c r="U520" i="5"/>
  <c r="T520" i="5"/>
  <c r="S520" i="5"/>
  <c r="S612" i="5"/>
  <c r="R520" i="5"/>
  <c r="R612" i="5" s="1"/>
  <c r="Q520" i="5"/>
  <c r="Q612" i="5"/>
  <c r="P520" i="5"/>
  <c r="P612" i="5" s="1"/>
  <c r="O520" i="5"/>
  <c r="O612" i="5" s="1"/>
  <c r="N520" i="5"/>
  <c r="N612" i="5" s="1"/>
  <c r="M520" i="5"/>
  <c r="M612" i="5" s="1"/>
  <c r="L520" i="5"/>
  <c r="L612" i="5" s="1"/>
  <c r="K520" i="5"/>
  <c r="K612" i="5"/>
  <c r="J520" i="5"/>
  <c r="J612" i="5" s="1"/>
  <c r="I520" i="5"/>
  <c r="I612" i="5"/>
  <c r="H520" i="5"/>
  <c r="H612" i="5" s="1"/>
  <c r="G520" i="5"/>
  <c r="G612" i="5" s="1"/>
  <c r="F520" i="5"/>
  <c r="F612" i="5" s="1"/>
  <c r="E520" i="5"/>
  <c r="E612" i="5" s="1"/>
  <c r="D520" i="5"/>
  <c r="D612" i="5" s="1"/>
  <c r="C520" i="5"/>
  <c r="C612" i="5" s="1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/>
  <c r="AA472" i="5"/>
  <c r="Z472" i="5"/>
  <c r="Z605" i="5"/>
  <c r="Y472" i="5"/>
  <c r="X472" i="5"/>
  <c r="X605" i="5" s="1"/>
  <c r="W472" i="5"/>
  <c r="W605" i="5" s="1"/>
  <c r="V472" i="5"/>
  <c r="V605" i="5" s="1"/>
  <c r="U472" i="5"/>
  <c r="T472" i="5"/>
  <c r="T605" i="5" s="1"/>
  <c r="S472" i="5"/>
  <c r="R472" i="5"/>
  <c r="Q472" i="5"/>
  <c r="Q605" i="5" s="1"/>
  <c r="P472" i="5"/>
  <c r="P605" i="5" s="1"/>
  <c r="O472" i="5"/>
  <c r="N472" i="5"/>
  <c r="M472" i="5"/>
  <c r="M605" i="5" s="1"/>
  <c r="L472" i="5"/>
  <c r="L605" i="5" s="1"/>
  <c r="K472" i="5"/>
  <c r="K605" i="5"/>
  <c r="J472" i="5"/>
  <c r="J605" i="5" s="1"/>
  <c r="I472" i="5"/>
  <c r="H472" i="5"/>
  <c r="H605" i="5" s="1"/>
  <c r="G472" i="5"/>
  <c r="F472" i="5"/>
  <c r="F605" i="5" s="1"/>
  <c r="E472" i="5"/>
  <c r="D472" i="5"/>
  <c r="D605" i="5"/>
  <c r="C472" i="5"/>
  <c r="C605" i="5" s="1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80" i="5"/>
  <c r="C377" i="5"/>
  <c r="C374" i="5"/>
  <c r="C371" i="5"/>
  <c r="C368" i="5"/>
  <c r="C364" i="5"/>
  <c r="C355" i="5"/>
  <c r="C350" i="5"/>
  <c r="C341" i="5"/>
  <c r="C328" i="5"/>
  <c r="C315" i="5"/>
  <c r="C302" i="5"/>
  <c r="C291" i="5"/>
  <c r="C279" i="5"/>
  <c r="C277" i="5" s="1"/>
  <c r="C272" i="5"/>
  <c r="C270" i="5"/>
  <c r="C260" i="5"/>
  <c r="C258" i="5"/>
  <c r="C244" i="5"/>
  <c r="C240" i="5" s="1"/>
  <c r="C149" i="5"/>
  <c r="C112" i="5"/>
  <c r="AD466" i="5"/>
  <c r="Z466" i="5"/>
  <c r="V466" i="5"/>
  <c r="R466" i="5"/>
  <c r="N466" i="5"/>
  <c r="J466" i="5"/>
  <c r="F466" i="5"/>
  <c r="C107" i="5"/>
  <c r="C102" i="5" s="1"/>
  <c r="C466" i="5" s="1"/>
  <c r="AE466" i="5"/>
  <c r="Y466" i="5"/>
  <c r="W466" i="5"/>
  <c r="Q466" i="5"/>
  <c r="O466" i="5"/>
  <c r="I466" i="5"/>
  <c r="G466" i="5"/>
  <c r="C103" i="5"/>
  <c r="T466" i="5"/>
  <c r="P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 s="1"/>
  <c r="AD520" i="2"/>
  <c r="AD612" i="2"/>
  <c r="AC520" i="2"/>
  <c r="AC612" i="2" s="1"/>
  <c r="AB520" i="2"/>
  <c r="AB612" i="2"/>
  <c r="AA520" i="2"/>
  <c r="AA612" i="2" s="1"/>
  <c r="Z520" i="2"/>
  <c r="Z612" i="2"/>
  <c r="Y520" i="2"/>
  <c r="Y612" i="2" s="1"/>
  <c r="X520" i="2"/>
  <c r="X612" i="2"/>
  <c r="W520" i="2"/>
  <c r="W612" i="2" s="1"/>
  <c r="V520" i="2"/>
  <c r="V612" i="2"/>
  <c r="U520" i="2"/>
  <c r="U612" i="2" s="1"/>
  <c r="T520" i="2"/>
  <c r="T612" i="2"/>
  <c r="S520" i="2"/>
  <c r="S612" i="2" s="1"/>
  <c r="R520" i="2"/>
  <c r="R612" i="2"/>
  <c r="Q520" i="2"/>
  <c r="Q612" i="2" s="1"/>
  <c r="P520" i="2"/>
  <c r="P612" i="2"/>
  <c r="O520" i="2"/>
  <c r="O612" i="2" s="1"/>
  <c r="N520" i="2"/>
  <c r="N612" i="2"/>
  <c r="M520" i="2"/>
  <c r="M612" i="2" s="1"/>
  <c r="L520" i="2"/>
  <c r="L612" i="2"/>
  <c r="K520" i="2"/>
  <c r="K612" i="2" s="1"/>
  <c r="J520" i="2"/>
  <c r="J612" i="2"/>
  <c r="I520" i="2"/>
  <c r="I612" i="2" s="1"/>
  <c r="H520" i="2"/>
  <c r="H612" i="2"/>
  <c r="G520" i="2"/>
  <c r="G612" i="2" s="1"/>
  <c r="F520" i="2"/>
  <c r="F612" i="2"/>
  <c r="E520" i="2"/>
  <c r="E612" i="2" s="1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K240" i="2" s="1"/>
  <c r="K216" i="2" s="1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 s="1"/>
  <c r="AC182" i="2" s="1"/>
  <c r="AB182" i="2" s="1"/>
  <c r="AA182" i="2" s="1"/>
  <c r="Z182" i="2" s="1"/>
  <c r="Y182" i="2" s="1"/>
  <c r="X182" i="2" s="1"/>
  <c r="W182" i="2" s="1"/>
  <c r="V182" i="2" s="1"/>
  <c r="U182" i="2" s="1"/>
  <c r="T182" i="2" s="1"/>
  <c r="S182" i="2" s="1"/>
  <c r="R182" i="2" s="1"/>
  <c r="Q182" i="2" s="1"/>
  <c r="P182" i="2" s="1"/>
  <c r="O182" i="2" s="1"/>
  <c r="N182" i="2" s="1"/>
  <c r="M182" i="2" s="1"/>
  <c r="L182" i="2" s="1"/>
  <c r="K182" i="2" s="1"/>
  <c r="J182" i="2" s="1"/>
  <c r="I182" i="2" s="1"/>
  <c r="H182" i="2" s="1"/>
  <c r="G182" i="2" s="1"/>
  <c r="F182" i="2" s="1"/>
  <c r="E182" i="2" s="1"/>
  <c r="D182" i="2" s="1"/>
  <c r="C182" i="2" s="1"/>
  <c r="AE178" i="2"/>
  <c r="AD178" i="2" s="1"/>
  <c r="AC178" i="2" s="1"/>
  <c r="AB178" i="2"/>
  <c r="AA178" i="2"/>
  <c r="Z178" i="2" s="1"/>
  <c r="Y178" i="2" s="1"/>
  <c r="X178" i="2" s="1"/>
  <c r="W178" i="2" s="1"/>
  <c r="V178" i="2" s="1"/>
  <c r="U178" i="2" s="1"/>
  <c r="T178" i="2" s="1"/>
  <c r="S178" i="2" s="1"/>
  <c r="R178" i="2" s="1"/>
  <c r="Q178" i="2" s="1"/>
  <c r="P178" i="2" s="1"/>
  <c r="O178" i="2" s="1"/>
  <c r="N178" i="2" s="1"/>
  <c r="M178" i="2" s="1"/>
  <c r="L178" i="2" s="1"/>
  <c r="K178" i="2" s="1"/>
  <c r="J178" i="2" s="1"/>
  <c r="I178" i="2" s="1"/>
  <c r="H178" i="2" s="1"/>
  <c r="G178" i="2" s="1"/>
  <c r="F178" i="2" s="1"/>
  <c r="E178" i="2" s="1"/>
  <c r="D178" i="2" s="1"/>
  <c r="C178" i="2" s="1"/>
  <c r="AE174" i="2"/>
  <c r="AD174" i="2" s="1"/>
  <c r="AC174" i="2" s="1"/>
  <c r="AB174" i="2" s="1"/>
  <c r="AA174" i="2" s="1"/>
  <c r="Z174" i="2" s="1"/>
  <c r="Y174" i="2" s="1"/>
  <c r="X174" i="2" s="1"/>
  <c r="W174" i="2" s="1"/>
  <c r="V174" i="2" s="1"/>
  <c r="U174" i="2" s="1"/>
  <c r="T174" i="2" s="1"/>
  <c r="S174" i="2" s="1"/>
  <c r="R174" i="2" s="1"/>
  <c r="Q174" i="2" s="1"/>
  <c r="P174" i="2" s="1"/>
  <c r="O174" i="2" s="1"/>
  <c r="N174" i="2" s="1"/>
  <c r="M174" i="2" s="1"/>
  <c r="L174" i="2" s="1"/>
  <c r="K174" i="2" s="1"/>
  <c r="J174" i="2" s="1"/>
  <c r="I174" i="2" s="1"/>
  <c r="H174" i="2" s="1"/>
  <c r="G174" i="2" s="1"/>
  <c r="F174" i="2" s="1"/>
  <c r="E174" i="2" s="1"/>
  <c r="D174" i="2" s="1"/>
  <c r="C174" i="2" s="1"/>
  <c r="AE173" i="2"/>
  <c r="AD173" i="2" s="1"/>
  <c r="AC173" i="2" s="1"/>
  <c r="AB173" i="2" s="1"/>
  <c r="AA173" i="2" s="1"/>
  <c r="Z173" i="2" s="1"/>
  <c r="Y173" i="2" s="1"/>
  <c r="X173" i="2" s="1"/>
  <c r="W173" i="2" s="1"/>
  <c r="V173" i="2" s="1"/>
  <c r="U173" i="2" s="1"/>
  <c r="T173" i="2" s="1"/>
  <c r="S173" i="2" s="1"/>
  <c r="R173" i="2" s="1"/>
  <c r="Q173" i="2" s="1"/>
  <c r="P173" i="2" s="1"/>
  <c r="O173" i="2" s="1"/>
  <c r="N173" i="2" s="1"/>
  <c r="M173" i="2" s="1"/>
  <c r="L173" i="2" s="1"/>
  <c r="K173" i="2" s="1"/>
  <c r="J173" i="2" s="1"/>
  <c r="I173" i="2" s="1"/>
  <c r="H173" i="2" s="1"/>
  <c r="G173" i="2" s="1"/>
  <c r="F173" i="2" s="1"/>
  <c r="E173" i="2" s="1"/>
  <c r="D173" i="2" s="1"/>
  <c r="C173" i="2" s="1"/>
  <c r="AE161" i="2"/>
  <c r="AD161" i="2"/>
  <c r="AC161" i="2" s="1"/>
  <c r="AB161" i="2"/>
  <c r="AA161" i="2" s="1"/>
  <c r="Z161" i="2" s="1"/>
  <c r="Y161" i="2" s="1"/>
  <c r="X161" i="2" s="1"/>
  <c r="W161" i="2" s="1"/>
  <c r="V161" i="2" s="1"/>
  <c r="U161" i="2" s="1"/>
  <c r="T161" i="2" s="1"/>
  <c r="S161" i="2" s="1"/>
  <c r="R161" i="2" s="1"/>
  <c r="Q161" i="2" s="1"/>
  <c r="P161" i="2" s="1"/>
  <c r="O161" i="2" s="1"/>
  <c r="N161" i="2" s="1"/>
  <c r="M161" i="2" s="1"/>
  <c r="L161" i="2" s="1"/>
  <c r="K161" i="2" s="1"/>
  <c r="J161" i="2" s="1"/>
  <c r="I161" i="2" s="1"/>
  <c r="H161" i="2" s="1"/>
  <c r="G161" i="2" s="1"/>
  <c r="F161" i="2" s="1"/>
  <c r="E161" i="2" s="1"/>
  <c r="D161" i="2" s="1"/>
  <c r="C161" i="2" s="1"/>
  <c r="AE160" i="2"/>
  <c r="AD160" i="2"/>
  <c r="AC160" i="2" s="1"/>
  <c r="AB160" i="2" s="1"/>
  <c r="AA160" i="2" s="1"/>
  <c r="Z160" i="2" s="1"/>
  <c r="Y160" i="2" s="1"/>
  <c r="X160" i="2" s="1"/>
  <c r="W160" i="2" s="1"/>
  <c r="V160" i="2" s="1"/>
  <c r="U160" i="2" s="1"/>
  <c r="T160" i="2" s="1"/>
  <c r="S160" i="2" s="1"/>
  <c r="R160" i="2" s="1"/>
  <c r="Q160" i="2" s="1"/>
  <c r="P160" i="2" s="1"/>
  <c r="O160" i="2" s="1"/>
  <c r="N160" i="2" s="1"/>
  <c r="M160" i="2" s="1"/>
  <c r="L160" i="2" s="1"/>
  <c r="K160" i="2" s="1"/>
  <c r="J160" i="2" s="1"/>
  <c r="I160" i="2" s="1"/>
  <c r="H160" i="2" s="1"/>
  <c r="G160" i="2" s="1"/>
  <c r="F160" i="2" s="1"/>
  <c r="E160" i="2" s="1"/>
  <c r="D160" i="2" s="1"/>
  <c r="C160" i="2" s="1"/>
  <c r="C426" i="2"/>
  <c r="C193" i="2"/>
  <c r="C192" i="2" s="1"/>
  <c r="C611" i="2"/>
  <c r="C609" i="2"/>
  <c r="C545" i="2"/>
  <c r="C541" i="2"/>
  <c r="C536" i="2"/>
  <c r="C530" i="2"/>
  <c r="C525" i="2"/>
  <c r="C520" i="2"/>
  <c r="C612" i="2" s="1"/>
  <c r="C279" i="2"/>
  <c r="C277" i="2"/>
  <c r="C272" i="2"/>
  <c r="C270" i="2" s="1"/>
  <c r="C269" i="2" s="1"/>
  <c r="C260" i="2"/>
  <c r="C258" i="2" s="1"/>
  <c r="C257" i="2" s="1"/>
  <c r="C252" i="2"/>
  <c r="C244" i="2"/>
  <c r="C240" i="2" s="1"/>
  <c r="C237" i="2"/>
  <c r="C230" i="2"/>
  <c r="C226" i="2"/>
  <c r="C216" i="2" s="1"/>
  <c r="C219" i="2"/>
  <c r="C217" i="2" s="1"/>
  <c r="C213" i="2"/>
  <c r="C206" i="2" s="1"/>
  <c r="C202" i="2"/>
  <c r="C195" i="2"/>
  <c r="C607" i="41"/>
  <c r="C257" i="41"/>
  <c r="C67" i="40"/>
  <c r="H657" i="39"/>
  <c r="H28" i="44" s="1"/>
  <c r="H27" i="44" s="1"/>
  <c r="X657" i="39"/>
  <c r="X28" i="44" s="1"/>
  <c r="G605" i="5"/>
  <c r="O605" i="5"/>
  <c r="S605" i="5"/>
  <c r="AA605" i="5"/>
  <c r="AE605" i="5"/>
  <c r="N605" i="5"/>
  <c r="R605" i="5"/>
  <c r="AD605" i="5"/>
  <c r="E605" i="5"/>
  <c r="I605" i="5"/>
  <c r="U605" i="5"/>
  <c r="Y605" i="5"/>
  <c r="AC605" i="5"/>
  <c r="C187" i="2"/>
  <c r="C107" i="44"/>
  <c r="C67" i="44"/>
  <c r="C27" i="44"/>
  <c r="C87" i="44"/>
  <c r="AE391" i="65" l="1"/>
  <c r="S415" i="65"/>
  <c r="S571" i="65"/>
  <c r="S630" i="65" s="1"/>
  <c r="K407" i="65"/>
  <c r="C134" i="70"/>
  <c r="D55" i="71"/>
  <c r="D134" i="70" s="1"/>
  <c r="C133" i="70"/>
  <c r="D54" i="71"/>
  <c r="D133" i="70" s="1"/>
  <c r="D34" i="71"/>
  <c r="D13" i="70" s="1"/>
  <c r="C13" i="70"/>
  <c r="D36" i="71"/>
  <c r="D51" i="70" s="1"/>
  <c r="C51" i="70"/>
  <c r="D9" i="71"/>
  <c r="D104" i="70" s="1"/>
  <c r="C104" i="70"/>
  <c r="C107" i="70"/>
  <c r="D12" i="71"/>
  <c r="D107" i="70" s="1"/>
  <c r="D62" i="71"/>
  <c r="D141" i="70" s="1"/>
  <c r="C141" i="70"/>
  <c r="D53" i="71"/>
  <c r="D132" i="70" s="1"/>
  <c r="C132" i="70"/>
  <c r="D64" i="71"/>
  <c r="D91" i="70" s="1"/>
  <c r="C91" i="70"/>
  <c r="D59" i="71"/>
  <c r="D138" i="70" s="1"/>
  <c r="C138" i="70"/>
  <c r="C126" i="70"/>
  <c r="D47" i="71"/>
  <c r="D126" i="70" s="1"/>
  <c r="D38" i="71"/>
  <c r="D118" i="70" s="1"/>
  <c r="C118" i="70"/>
  <c r="D51" i="71"/>
  <c r="D130" i="70" s="1"/>
  <c r="C130" i="70"/>
  <c r="C123" i="70"/>
  <c r="D44" i="71"/>
  <c r="D123" i="70" s="1"/>
  <c r="D29" i="71"/>
  <c r="D93" i="70" s="1"/>
  <c r="C93" i="70"/>
  <c r="C112" i="70"/>
  <c r="D19" i="71"/>
  <c r="D112" i="70" s="1"/>
  <c r="D8" i="71"/>
  <c r="D103" i="70" s="1"/>
  <c r="C103" i="70"/>
  <c r="D37" i="71"/>
  <c r="D35" i="70" s="1"/>
  <c r="C35" i="70"/>
  <c r="D18" i="71"/>
  <c r="D111" i="70" s="1"/>
  <c r="C111" i="70"/>
  <c r="C102" i="70"/>
  <c r="D7" i="71"/>
  <c r="D102" i="70" s="1"/>
  <c r="D40" i="71"/>
  <c r="D119" i="70" s="1"/>
  <c r="C119" i="70"/>
  <c r="C117" i="70"/>
  <c r="D35" i="71"/>
  <c r="D117" i="70" s="1"/>
  <c r="D30" i="71"/>
  <c r="D72" i="70" s="1"/>
  <c r="C72" i="70"/>
  <c r="D21" i="71"/>
  <c r="D18" i="70" s="1"/>
  <c r="C18" i="70"/>
  <c r="D42" i="71"/>
  <c r="D121" i="70" s="1"/>
  <c r="C121" i="70"/>
  <c r="C122" i="70"/>
  <c r="D43" i="71"/>
  <c r="D122" i="70" s="1"/>
  <c r="D46" i="71"/>
  <c r="D125" i="70" s="1"/>
  <c r="C125" i="70"/>
  <c r="D39" i="71"/>
  <c r="D75" i="70" s="1"/>
  <c r="C75" i="70"/>
  <c r="D41" i="71"/>
  <c r="D120" i="70" s="1"/>
  <c r="C120" i="70"/>
  <c r="C116" i="70"/>
  <c r="D31" i="71"/>
  <c r="D116" i="70" s="1"/>
  <c r="C109" i="70"/>
  <c r="D15" i="71"/>
  <c r="D109" i="70" s="1"/>
  <c r="C21" i="70"/>
  <c r="D33" i="71"/>
  <c r="D21" i="70" s="1"/>
  <c r="C115" i="70"/>
  <c r="D28" i="71"/>
  <c r="D115" i="70" s="1"/>
  <c r="D14" i="71"/>
  <c r="D79" i="70" s="1"/>
  <c r="C79" i="70"/>
  <c r="D17" i="71"/>
  <c r="D6" i="70" s="1"/>
  <c r="C6" i="70"/>
  <c r="D25" i="71"/>
  <c r="D4" i="70" s="1"/>
  <c r="C4" i="70"/>
  <c r="D20" i="71"/>
  <c r="D113" i="70" s="1"/>
  <c r="C113" i="70"/>
  <c r="AA568" i="65"/>
  <c r="AA629" i="65" s="1"/>
  <c r="C137" i="70"/>
  <c r="D58" i="71"/>
  <c r="D137" i="70" s="1"/>
  <c r="D45" i="71"/>
  <c r="D124" i="70" s="1"/>
  <c r="C124" i="70"/>
  <c r="C142" i="70"/>
  <c r="D63" i="71"/>
  <c r="D142" i="70" s="1"/>
  <c r="D61" i="71"/>
  <c r="D140" i="70" s="1"/>
  <c r="C140" i="70"/>
  <c r="D50" i="71"/>
  <c r="D129" i="70" s="1"/>
  <c r="C129" i="70"/>
  <c r="C106" i="70"/>
  <c r="D11" i="71"/>
  <c r="D106" i="70" s="1"/>
  <c r="D5" i="71"/>
  <c r="D100" i="70" s="1"/>
  <c r="C100" i="70"/>
  <c r="D10" i="71"/>
  <c r="D105" i="70" s="1"/>
  <c r="C105" i="70"/>
  <c r="D4" i="71"/>
  <c r="D99" i="70" s="1"/>
  <c r="C99" i="70"/>
  <c r="D26" i="71"/>
  <c r="D46" i="70" s="1"/>
  <c r="C46" i="70"/>
  <c r="D13" i="71"/>
  <c r="D108" i="70" s="1"/>
  <c r="C108" i="70"/>
  <c r="AF13" i="67"/>
  <c r="C3" i="71"/>
  <c r="D32" i="71"/>
  <c r="D22" i="70" s="1"/>
  <c r="C22" i="70"/>
  <c r="C19" i="70"/>
  <c r="D22" i="71"/>
  <c r="D19" i="70" s="1"/>
  <c r="D16" i="71"/>
  <c r="D110" i="70" s="1"/>
  <c r="C110" i="70"/>
  <c r="D6" i="71"/>
  <c r="D101" i="70" s="1"/>
  <c r="C101" i="70"/>
  <c r="AE568" i="65"/>
  <c r="AE629" i="65" s="1"/>
  <c r="O383" i="65"/>
  <c r="K568" i="65"/>
  <c r="K629" i="65" s="1"/>
  <c r="W391" i="65"/>
  <c r="R562" i="65"/>
  <c r="R627" i="65" s="1"/>
  <c r="W399" i="65"/>
  <c r="AD399" i="65"/>
  <c r="E349" i="65"/>
  <c r="AE407" i="65"/>
  <c r="C269" i="5"/>
  <c r="C257" i="5" s="1"/>
  <c r="C367" i="5"/>
  <c r="C301" i="5"/>
  <c r="C300" i="5" s="1"/>
  <c r="C299" i="40"/>
  <c r="D67" i="44"/>
  <c r="I67" i="44"/>
  <c r="X67" i="44"/>
  <c r="H87" i="44"/>
  <c r="K87" i="44"/>
  <c r="T87" i="44"/>
  <c r="X87" i="44"/>
  <c r="X27" i="44"/>
  <c r="C192" i="39"/>
  <c r="C191" i="39" s="1"/>
  <c r="C257" i="39"/>
  <c r="M27" i="44"/>
  <c r="U27" i="44"/>
  <c r="J67" i="44"/>
  <c r="M67" i="44"/>
  <c r="U67" i="44"/>
  <c r="C367" i="40"/>
  <c r="AC7" i="40"/>
  <c r="AC5" i="40" s="1"/>
  <c r="C7" i="41"/>
  <c r="C5" i="41" s="1"/>
  <c r="C216" i="41"/>
  <c r="C191" i="41" s="1"/>
  <c r="C7" i="39"/>
  <c r="C5" i="39" s="1"/>
  <c r="C349" i="39"/>
  <c r="C367" i="39"/>
  <c r="C524" i="39"/>
  <c r="P27" i="44"/>
  <c r="V67" i="44"/>
  <c r="AD87" i="44"/>
  <c r="E7" i="40"/>
  <c r="E5" i="40" s="1"/>
  <c r="M7" i="40"/>
  <c r="M5" i="40" s="1"/>
  <c r="U7" i="40"/>
  <c r="U5" i="40" s="1"/>
  <c r="C301" i="39"/>
  <c r="C300" i="39" s="1"/>
  <c r="C299" i="39" s="1"/>
  <c r="C298" i="39" s="1"/>
  <c r="C297" i="39" s="1"/>
  <c r="AD67" i="44"/>
  <c r="E87" i="44"/>
  <c r="AA87" i="44"/>
  <c r="AE87" i="44"/>
  <c r="C31" i="40"/>
  <c r="C7" i="40" s="1"/>
  <c r="C5" i="40" s="1"/>
  <c r="C269" i="40"/>
  <c r="C257" i="40" s="1"/>
  <c r="C191" i="40" s="1"/>
  <c r="C555" i="40"/>
  <c r="E27" i="44"/>
  <c r="G27" i="44"/>
  <c r="V27" i="44"/>
  <c r="M69" i="65"/>
  <c r="M68" i="65" s="1"/>
  <c r="AA35" i="65"/>
  <c r="K35" i="65"/>
  <c r="Z425" i="65"/>
  <c r="C191" i="65"/>
  <c r="Q425" i="65"/>
  <c r="AA399" i="65"/>
  <c r="X568" i="65"/>
  <c r="X629" i="65" s="1"/>
  <c r="O571" i="65"/>
  <c r="O630" i="65" s="1"/>
  <c r="S568" i="65"/>
  <c r="S629" i="65" s="1"/>
  <c r="O565" i="65"/>
  <c r="O628" i="65" s="1"/>
  <c r="AE562" i="65"/>
  <c r="AE627" i="65" s="1"/>
  <c r="Z383" i="65"/>
  <c r="T383" i="65"/>
  <c r="H407" i="65"/>
  <c r="AA571" i="65"/>
  <c r="AA630" i="65" s="1"/>
  <c r="G407" i="65"/>
  <c r="C383" i="65"/>
  <c r="H568" i="65"/>
  <c r="H629" i="65" s="1"/>
  <c r="AA407" i="65"/>
  <c r="O562" i="65"/>
  <c r="O627" i="65" s="1"/>
  <c r="AA559" i="65"/>
  <c r="AA626" i="65" s="1"/>
  <c r="Y349" i="65"/>
  <c r="P571" i="65"/>
  <c r="P630" i="65" s="1"/>
  <c r="X407" i="65"/>
  <c r="L568" i="65"/>
  <c r="L629" i="65" s="1"/>
  <c r="C415" i="65"/>
  <c r="J562" i="65"/>
  <c r="J627" i="65" s="1"/>
  <c r="W367" i="65"/>
  <c r="W558" i="65" s="1"/>
  <c r="M349" i="65"/>
  <c r="J383" i="65"/>
  <c r="D559" i="65"/>
  <c r="D626" i="65" s="1"/>
  <c r="G301" i="65"/>
  <c r="AF8" i="69"/>
  <c r="AF8" i="67"/>
  <c r="P8" i="69"/>
  <c r="P8" i="67"/>
  <c r="AC9" i="67"/>
  <c r="AC9" i="69"/>
  <c r="M9" i="69"/>
  <c r="M9" i="67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A8" i="69"/>
  <c r="AA8" i="67"/>
  <c r="K8" i="69"/>
  <c r="K8" i="67"/>
  <c r="X9" i="69"/>
  <c r="X9" i="67"/>
  <c r="H9" i="69"/>
  <c r="H9" i="67"/>
  <c r="V23" i="69"/>
  <c r="V23" i="67"/>
  <c r="F23" i="69"/>
  <c r="F23" i="67"/>
  <c r="AA20" i="69"/>
  <c r="AA20" i="67"/>
  <c r="K20" i="69"/>
  <c r="K20" i="67"/>
  <c r="R22" i="69"/>
  <c r="R22" i="67"/>
  <c r="R8" i="69"/>
  <c r="R8" i="67"/>
  <c r="AE9" i="69"/>
  <c r="AE9" i="67"/>
  <c r="O9" i="69"/>
  <c r="O9" i="67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9"/>
  <c r="AD9" i="67"/>
  <c r="N9" i="69"/>
  <c r="N9" i="67"/>
  <c r="AB23" i="69"/>
  <c r="AB23" i="67"/>
  <c r="L23" i="69"/>
  <c r="L23" i="67"/>
  <c r="Q20" i="69"/>
  <c r="Q20" i="67"/>
  <c r="AB22" i="69"/>
  <c r="AB22" i="67"/>
  <c r="L22" i="69"/>
  <c r="L22" i="67"/>
  <c r="AB8" i="69"/>
  <c r="AB8" i="67"/>
  <c r="L8" i="69"/>
  <c r="L8" i="67"/>
  <c r="Y9" i="67"/>
  <c r="Y9" i="69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9"/>
  <c r="D9" i="67"/>
  <c r="R23" i="69"/>
  <c r="R23" i="67"/>
  <c r="W20" i="69"/>
  <c r="W20" i="67"/>
  <c r="G20" i="69"/>
  <c r="G20" i="67"/>
  <c r="AD22" i="69"/>
  <c r="AD22" i="67"/>
  <c r="N22" i="69"/>
  <c r="N22" i="67"/>
  <c r="AD8" i="67"/>
  <c r="AD8" i="69"/>
  <c r="N8" i="69"/>
  <c r="N8" i="67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9"/>
  <c r="AC8" i="67"/>
  <c r="M8" i="69"/>
  <c r="M8" i="67"/>
  <c r="Z9" i="69"/>
  <c r="Z9" i="67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X8" i="69"/>
  <c r="X8" i="67"/>
  <c r="H8" i="69"/>
  <c r="H8" i="67"/>
  <c r="U9" i="69"/>
  <c r="U9" i="67"/>
  <c r="E9" i="69"/>
  <c r="E9" i="67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9"/>
  <c r="AF9" i="67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7"/>
  <c r="Z8" i="69"/>
  <c r="J8" i="69"/>
  <c r="J8" i="67"/>
  <c r="W9" i="69"/>
  <c r="W9" i="67"/>
  <c r="G9" i="69"/>
  <c r="G9" i="67"/>
  <c r="Q23" i="69"/>
  <c r="Q23" i="67"/>
  <c r="Z20" i="69"/>
  <c r="Z20" i="67"/>
  <c r="J20" i="69"/>
  <c r="J20" i="67"/>
  <c r="AC22" i="69"/>
  <c r="AC22" i="67"/>
  <c r="M22" i="69"/>
  <c r="M22" i="67"/>
  <c r="Y8" i="69"/>
  <c r="Y8" i="67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P415" i="65"/>
  <c r="AB568" i="65"/>
  <c r="AB629" i="65" s="1"/>
  <c r="AA391" i="65"/>
  <c r="S391" i="65"/>
  <c r="G559" i="65"/>
  <c r="G626" i="65" s="1"/>
  <c r="D383" i="65"/>
  <c r="AA301" i="65"/>
  <c r="AA300" i="65" s="1"/>
  <c r="T559" i="65"/>
  <c r="T626" i="65" s="1"/>
  <c r="T8" i="69"/>
  <c r="T8" i="67"/>
  <c r="D8" i="69"/>
  <c r="D8" i="67"/>
  <c r="Q9" i="69"/>
  <c r="Q9" i="67"/>
  <c r="AE23" i="69"/>
  <c r="AE23" i="67"/>
  <c r="O23" i="69"/>
  <c r="O23" i="67"/>
  <c r="X20" i="69"/>
  <c r="X20" i="67"/>
  <c r="H20" i="69"/>
  <c r="H20" i="67"/>
  <c r="S22" i="69"/>
  <c r="S22" i="67"/>
  <c r="AE8" i="69"/>
  <c r="AE8" i="67"/>
  <c r="O8" i="69"/>
  <c r="O8" i="67"/>
  <c r="AB9" i="69"/>
  <c r="AB9" i="67"/>
  <c r="L9" i="69"/>
  <c r="L9" i="67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9"/>
  <c r="V8" i="67"/>
  <c r="F8" i="69"/>
  <c r="F8" i="67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9"/>
  <c r="AF23" i="67"/>
  <c r="P23" i="69"/>
  <c r="P23" i="67"/>
  <c r="U20" i="69"/>
  <c r="U20" i="67"/>
  <c r="E20" i="69"/>
  <c r="E20" i="67"/>
  <c r="AF22" i="69"/>
  <c r="AF22" i="67"/>
  <c r="P22" i="69"/>
  <c r="P22" i="67"/>
  <c r="X571" i="65"/>
  <c r="X630" i="65" s="1"/>
  <c r="P407" i="65"/>
  <c r="G399" i="65"/>
  <c r="O399" i="65"/>
  <c r="Z399" i="65"/>
  <c r="W571" i="65"/>
  <c r="W630" i="65" s="1"/>
  <c r="K571" i="65"/>
  <c r="K630" i="65" s="1"/>
  <c r="O568" i="65"/>
  <c r="O629" i="65" s="1"/>
  <c r="G562" i="65"/>
  <c r="G627" i="65" s="1"/>
  <c r="K559" i="65"/>
  <c r="K626" i="65" s="1"/>
  <c r="C559" i="65"/>
  <c r="C626" i="65" s="1"/>
  <c r="AC349" i="65"/>
  <c r="W301" i="65"/>
  <c r="W300" i="65" s="1"/>
  <c r="G300" i="65"/>
  <c r="T568" i="65"/>
  <c r="T629" i="65" s="1"/>
  <c r="AA415" i="65"/>
  <c r="S407" i="65"/>
  <c r="AE565" i="65"/>
  <c r="AE628" i="65" s="1"/>
  <c r="W565" i="65"/>
  <c r="W628" i="65" s="1"/>
  <c r="W562" i="65"/>
  <c r="W627" i="65" s="1"/>
  <c r="K391" i="65"/>
  <c r="G383" i="65"/>
  <c r="Z562" i="65"/>
  <c r="Z627" i="65" s="1"/>
  <c r="S367" i="65"/>
  <c r="S558" i="65" s="1"/>
  <c r="C367" i="65"/>
  <c r="C558" i="65" s="1"/>
  <c r="L415" i="65"/>
  <c r="W415" i="65"/>
  <c r="C571" i="65"/>
  <c r="C630" i="65" s="1"/>
  <c r="W407" i="65"/>
  <c r="O407" i="65"/>
  <c r="AA565" i="65"/>
  <c r="AA628" i="65" s="1"/>
  <c r="AA562" i="65"/>
  <c r="AA627" i="65" s="1"/>
  <c r="G391" i="65"/>
  <c r="K383" i="65"/>
  <c r="R565" i="65"/>
  <c r="R628" i="65" s="1"/>
  <c r="N562" i="65"/>
  <c r="N627" i="65" s="1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146" i="3"/>
  <c r="E128" i="3"/>
  <c r="E150" i="3"/>
  <c r="E123" i="3"/>
  <c r="E121" i="3"/>
  <c r="E147" i="3"/>
  <c r="E129" i="3"/>
  <c r="E119" i="3"/>
  <c r="E115" i="3"/>
  <c r="E113" i="3"/>
  <c r="E473" i="3" s="1"/>
  <c r="F120" i="3"/>
  <c r="G120" i="3"/>
  <c r="H118" i="3"/>
  <c r="I150" i="3"/>
  <c r="I147" i="3"/>
  <c r="I129" i="3"/>
  <c r="I127" i="3"/>
  <c r="I117" i="3"/>
  <c r="I114" i="3"/>
  <c r="J118" i="3"/>
  <c r="K118" i="3"/>
  <c r="L151" i="3"/>
  <c r="L499" i="3" s="1"/>
  <c r="L146" i="3"/>
  <c r="L128" i="3"/>
  <c r="L123" i="3"/>
  <c r="L121" i="3"/>
  <c r="L119" i="3"/>
  <c r="L115" i="3"/>
  <c r="L113" i="3"/>
  <c r="M150" i="3"/>
  <c r="M498" i="3" s="1"/>
  <c r="M147" i="3"/>
  <c r="M129" i="3"/>
  <c r="M127" i="3"/>
  <c r="M117" i="3"/>
  <c r="M114" i="3"/>
  <c r="N151" i="3"/>
  <c r="N499" i="3" s="1"/>
  <c r="N146" i="3"/>
  <c r="N128" i="3"/>
  <c r="N123" i="3"/>
  <c r="N121" i="3"/>
  <c r="N119" i="3"/>
  <c r="N115" i="3"/>
  <c r="N113" i="3"/>
  <c r="O150" i="3"/>
  <c r="O498" i="3" s="1"/>
  <c r="O147" i="3"/>
  <c r="O129" i="3"/>
  <c r="O127" i="3"/>
  <c r="O117" i="3"/>
  <c r="O114" i="3"/>
  <c r="P118" i="3"/>
  <c r="Q118" i="3"/>
  <c r="R151" i="3"/>
  <c r="R499" i="3" s="1"/>
  <c r="R146" i="3"/>
  <c r="R128" i="3"/>
  <c r="R123" i="3"/>
  <c r="R121" i="3"/>
  <c r="R119" i="3"/>
  <c r="R115" i="3"/>
  <c r="R113" i="3"/>
  <c r="S151" i="3"/>
  <c r="S146" i="3"/>
  <c r="S128" i="3"/>
  <c r="S123" i="3"/>
  <c r="S121" i="3"/>
  <c r="S119" i="3"/>
  <c r="S115" i="3"/>
  <c r="S475" i="3" s="1"/>
  <c r="S113" i="3"/>
  <c r="T151" i="3"/>
  <c r="T499" i="3" s="1"/>
  <c r="T146" i="3"/>
  <c r="T128" i="3"/>
  <c r="T123" i="3"/>
  <c r="T121" i="3"/>
  <c r="T119" i="3"/>
  <c r="T115" i="3"/>
  <c r="T113" i="3"/>
  <c r="U118" i="3"/>
  <c r="W120" i="3"/>
  <c r="V118" i="3"/>
  <c r="AC118" i="3"/>
  <c r="AA120" i="3"/>
  <c r="AB151" i="3"/>
  <c r="AB499" i="3" s="1"/>
  <c r="AB146" i="3"/>
  <c r="AB128" i="3"/>
  <c r="AB123" i="3"/>
  <c r="AB121" i="3"/>
  <c r="AB119" i="3"/>
  <c r="AB115" i="3"/>
  <c r="AB113" i="3"/>
  <c r="AB473" i="3" s="1"/>
  <c r="Y118" i="3"/>
  <c r="X120" i="3"/>
  <c r="AD118" i="3"/>
  <c r="Z120" i="3"/>
  <c r="D118" i="3"/>
  <c r="AE120" i="3"/>
  <c r="C118" i="3"/>
  <c r="E118" i="3"/>
  <c r="F151" i="3"/>
  <c r="F499" i="3" s="1"/>
  <c r="F146" i="3"/>
  <c r="F128" i="3"/>
  <c r="F123" i="3"/>
  <c r="F121" i="3"/>
  <c r="F119" i="3"/>
  <c r="F115" i="3"/>
  <c r="F113" i="3"/>
  <c r="F473" i="3" s="1"/>
  <c r="G151" i="3"/>
  <c r="G499" i="3" s="1"/>
  <c r="G146" i="3"/>
  <c r="G128" i="3"/>
  <c r="G123" i="3"/>
  <c r="G121" i="3"/>
  <c r="G119" i="3"/>
  <c r="G115" i="3"/>
  <c r="G113" i="3"/>
  <c r="G473" i="3" s="1"/>
  <c r="H150" i="3"/>
  <c r="H498" i="3" s="1"/>
  <c r="H147" i="3"/>
  <c r="H129" i="3"/>
  <c r="H127" i="3"/>
  <c r="H117" i="3"/>
  <c r="H114" i="3"/>
  <c r="H474" i="3" s="1"/>
  <c r="I120" i="3"/>
  <c r="J150" i="3"/>
  <c r="J147" i="3"/>
  <c r="J129" i="3"/>
  <c r="J127" i="3"/>
  <c r="J117" i="3"/>
  <c r="J114" i="3"/>
  <c r="K150" i="3"/>
  <c r="K147" i="3"/>
  <c r="K129" i="3"/>
  <c r="K127" i="3"/>
  <c r="K117" i="3"/>
  <c r="K114" i="3"/>
  <c r="L118" i="3"/>
  <c r="M120" i="3"/>
  <c r="N118" i="3"/>
  <c r="O120" i="3"/>
  <c r="P150" i="3"/>
  <c r="P498" i="3" s="1"/>
  <c r="P147" i="3"/>
  <c r="P129" i="3"/>
  <c r="P127" i="3"/>
  <c r="P117" i="3"/>
  <c r="P114" i="3"/>
  <c r="Q150" i="3"/>
  <c r="Q498" i="3" s="1"/>
  <c r="Q147" i="3"/>
  <c r="Q129" i="3"/>
  <c r="Q127" i="3"/>
  <c r="Q117" i="3"/>
  <c r="Q114" i="3"/>
  <c r="R118" i="3"/>
  <c r="S118" i="3"/>
  <c r="T118" i="3"/>
  <c r="U150" i="3"/>
  <c r="U147" i="3"/>
  <c r="U129" i="3"/>
  <c r="U127" i="3"/>
  <c r="U117" i="3"/>
  <c r="U114" i="3"/>
  <c r="W151" i="3"/>
  <c r="W146" i="3"/>
  <c r="W128" i="3"/>
  <c r="W123" i="3"/>
  <c r="W121" i="3"/>
  <c r="W119" i="3"/>
  <c r="W115" i="3"/>
  <c r="W113" i="3"/>
  <c r="W473" i="3" s="1"/>
  <c r="V150" i="3"/>
  <c r="V498" i="3" s="1"/>
  <c r="V147" i="3"/>
  <c r="V129" i="3"/>
  <c r="V127" i="3"/>
  <c r="V117" i="3"/>
  <c r="V114" i="3"/>
  <c r="AC150" i="3"/>
  <c r="AC147" i="3"/>
  <c r="AC129" i="3"/>
  <c r="AC127" i="3"/>
  <c r="AC117" i="3"/>
  <c r="AC114" i="3"/>
  <c r="AA151" i="3"/>
  <c r="AA146" i="3"/>
  <c r="AA128" i="3"/>
  <c r="AA123" i="3"/>
  <c r="AA121" i="3"/>
  <c r="AA119" i="3"/>
  <c r="AA115" i="3"/>
  <c r="AA113" i="3"/>
  <c r="AA473" i="3" s="1"/>
  <c r="AB118" i="3"/>
  <c r="Y150" i="3"/>
  <c r="Y498" i="3" s="1"/>
  <c r="Y147" i="3"/>
  <c r="Y129" i="3"/>
  <c r="Y127" i="3"/>
  <c r="Y117" i="3"/>
  <c r="Y114" i="3"/>
  <c r="X151" i="3"/>
  <c r="X499" i="3" s="1"/>
  <c r="X146" i="3"/>
  <c r="X128" i="3"/>
  <c r="X123" i="3"/>
  <c r="X121" i="3"/>
  <c r="X119" i="3"/>
  <c r="X115" i="3"/>
  <c r="X475" i="3" s="1"/>
  <c r="X113" i="3"/>
  <c r="AD150" i="3"/>
  <c r="AD498" i="3" s="1"/>
  <c r="AD147" i="3"/>
  <c r="AD129" i="3"/>
  <c r="AD127" i="3"/>
  <c r="AD117" i="3"/>
  <c r="AD114" i="3"/>
  <c r="Z151" i="3"/>
  <c r="Z499" i="3" s="1"/>
  <c r="Z146" i="3"/>
  <c r="Z128" i="3"/>
  <c r="Z123" i="3"/>
  <c r="Z121" i="3"/>
  <c r="Z119" i="3"/>
  <c r="Z115" i="3"/>
  <c r="Z113" i="3"/>
  <c r="D150" i="3"/>
  <c r="D498" i="3" s="1"/>
  <c r="D147" i="3"/>
  <c r="D129" i="3"/>
  <c r="D127" i="3"/>
  <c r="D117" i="3"/>
  <c r="D114" i="3"/>
  <c r="AE151" i="3"/>
  <c r="C101" i="71" s="1"/>
  <c r="AE146" i="3"/>
  <c r="AE128" i="3"/>
  <c r="AE123" i="3"/>
  <c r="AE121" i="3"/>
  <c r="AE119" i="3"/>
  <c r="AE115" i="3"/>
  <c r="C75" i="71" s="1"/>
  <c r="AE113" i="3"/>
  <c r="C73" i="71" s="1"/>
  <c r="C150" i="3"/>
  <c r="C498" i="3" s="1"/>
  <c r="C147" i="3"/>
  <c r="C129" i="3"/>
  <c r="C127" i="3"/>
  <c r="C117" i="3"/>
  <c r="C114" i="3"/>
  <c r="E127" i="3"/>
  <c r="E117" i="3"/>
  <c r="E114" i="3"/>
  <c r="E474" i="3" s="1"/>
  <c r="F118" i="3"/>
  <c r="G118" i="3"/>
  <c r="H120" i="3"/>
  <c r="I151" i="3"/>
  <c r="I499" i="3" s="1"/>
  <c r="I146" i="3"/>
  <c r="I128" i="3"/>
  <c r="I123" i="3"/>
  <c r="I121" i="3"/>
  <c r="I119" i="3"/>
  <c r="I115" i="3"/>
  <c r="I113" i="3"/>
  <c r="J120" i="3"/>
  <c r="K120" i="3"/>
  <c r="L150" i="3"/>
  <c r="L149" i="3" s="1"/>
  <c r="L147" i="3"/>
  <c r="L129" i="3"/>
  <c r="L127" i="3"/>
  <c r="L117" i="3"/>
  <c r="L114" i="3"/>
  <c r="M151" i="3"/>
  <c r="M499" i="3" s="1"/>
  <c r="M146" i="3"/>
  <c r="M128" i="3"/>
  <c r="M123" i="3"/>
  <c r="M121" i="3"/>
  <c r="M119" i="3"/>
  <c r="M115" i="3"/>
  <c r="M475" i="3" s="1"/>
  <c r="M113" i="3"/>
  <c r="N150" i="3"/>
  <c r="N147" i="3"/>
  <c r="N129" i="3"/>
  <c r="N127" i="3"/>
  <c r="N117" i="3"/>
  <c r="N114" i="3"/>
  <c r="N474" i="3" s="1"/>
  <c r="O151" i="3"/>
  <c r="O499" i="3" s="1"/>
  <c r="O146" i="3"/>
  <c r="O128" i="3"/>
  <c r="O123" i="3"/>
  <c r="O121" i="3"/>
  <c r="O119" i="3"/>
  <c r="O115" i="3"/>
  <c r="O475" i="3" s="1"/>
  <c r="O113" i="3"/>
  <c r="O473" i="3" s="1"/>
  <c r="P120" i="3"/>
  <c r="Q120" i="3"/>
  <c r="R150" i="3"/>
  <c r="R149" i="3" s="1"/>
  <c r="R147" i="3"/>
  <c r="R129" i="3"/>
  <c r="R127" i="3"/>
  <c r="R117" i="3"/>
  <c r="R114" i="3"/>
  <c r="S150" i="3"/>
  <c r="S147" i="3"/>
  <c r="S129" i="3"/>
  <c r="S127" i="3"/>
  <c r="S117" i="3"/>
  <c r="S114" i="3"/>
  <c r="T150" i="3"/>
  <c r="T498" i="3" s="1"/>
  <c r="T147" i="3"/>
  <c r="T129" i="3"/>
  <c r="T127" i="3"/>
  <c r="T117" i="3"/>
  <c r="T114" i="3"/>
  <c r="T474" i="3" s="1"/>
  <c r="U120" i="3"/>
  <c r="W118" i="3"/>
  <c r="V120" i="3"/>
  <c r="AC120" i="3"/>
  <c r="AA118" i="3"/>
  <c r="AB150" i="3"/>
  <c r="AB147" i="3"/>
  <c r="AB129" i="3"/>
  <c r="AB127" i="3"/>
  <c r="AB117" i="3"/>
  <c r="AB114" i="3"/>
  <c r="AB474" i="3" s="1"/>
  <c r="Y120" i="3"/>
  <c r="X118" i="3"/>
  <c r="AD120" i="3"/>
  <c r="Z118" i="3"/>
  <c r="D120" i="3"/>
  <c r="AE118" i="3"/>
  <c r="C120" i="3"/>
  <c r="E120" i="3"/>
  <c r="F150" i="3"/>
  <c r="F498" i="3" s="1"/>
  <c r="F147" i="3"/>
  <c r="F129" i="3"/>
  <c r="F127" i="3"/>
  <c r="F117" i="3"/>
  <c r="F114" i="3"/>
  <c r="F474" i="3" s="1"/>
  <c r="G150" i="3"/>
  <c r="G147" i="3"/>
  <c r="G129" i="3"/>
  <c r="G127" i="3"/>
  <c r="G117" i="3"/>
  <c r="G114" i="3"/>
  <c r="G474" i="3" s="1"/>
  <c r="H151" i="3"/>
  <c r="H146" i="3"/>
  <c r="H128" i="3"/>
  <c r="H123" i="3"/>
  <c r="H121" i="3"/>
  <c r="H119" i="3"/>
  <c r="H115" i="3"/>
  <c r="H113" i="3"/>
  <c r="I118" i="3"/>
  <c r="J151" i="3"/>
  <c r="J149" i="3" s="1"/>
  <c r="J146" i="3"/>
  <c r="J128" i="3"/>
  <c r="J123" i="3"/>
  <c r="J121" i="3"/>
  <c r="J119" i="3"/>
  <c r="J115" i="3"/>
  <c r="J113" i="3"/>
  <c r="J473" i="3" s="1"/>
  <c r="K151" i="3"/>
  <c r="K499" i="3" s="1"/>
  <c r="K146" i="3"/>
  <c r="K128" i="3"/>
  <c r="K123" i="3"/>
  <c r="K121" i="3"/>
  <c r="K119" i="3"/>
  <c r="K115" i="3"/>
  <c r="K113" i="3"/>
  <c r="L120" i="3"/>
  <c r="M118" i="3"/>
  <c r="N120" i="3"/>
  <c r="O118" i="3"/>
  <c r="P151" i="3"/>
  <c r="P499" i="3" s="1"/>
  <c r="P146" i="3"/>
  <c r="P128" i="3"/>
  <c r="P123" i="3"/>
  <c r="P121" i="3"/>
  <c r="P119" i="3"/>
  <c r="P115" i="3"/>
  <c r="P475" i="3" s="1"/>
  <c r="P113" i="3"/>
  <c r="P473" i="3" s="1"/>
  <c r="Q151" i="3"/>
  <c r="Q499" i="3" s="1"/>
  <c r="Q146" i="3"/>
  <c r="Q128" i="3"/>
  <c r="Q123" i="3"/>
  <c r="Q121" i="3"/>
  <c r="Q119" i="3"/>
  <c r="Q115" i="3"/>
  <c r="Q475" i="3" s="1"/>
  <c r="Q113" i="3"/>
  <c r="Q473" i="3" s="1"/>
  <c r="R120" i="3"/>
  <c r="S120" i="3"/>
  <c r="T120" i="3"/>
  <c r="U151" i="3"/>
  <c r="U499" i="3" s="1"/>
  <c r="U146" i="3"/>
  <c r="U128" i="3"/>
  <c r="U123" i="3"/>
  <c r="U121" i="3"/>
  <c r="U119" i="3"/>
  <c r="U115" i="3"/>
  <c r="U113" i="3"/>
  <c r="U473" i="3" s="1"/>
  <c r="W150" i="3"/>
  <c r="W498" i="3" s="1"/>
  <c r="W147" i="3"/>
  <c r="W129" i="3"/>
  <c r="W127" i="3"/>
  <c r="W117" i="3"/>
  <c r="W114" i="3"/>
  <c r="W474" i="3" s="1"/>
  <c r="V151" i="3"/>
  <c r="V146" i="3"/>
  <c r="V128" i="3"/>
  <c r="V123" i="3"/>
  <c r="V121" i="3"/>
  <c r="V119" i="3"/>
  <c r="V115" i="3"/>
  <c r="V113" i="3"/>
  <c r="V473" i="3" s="1"/>
  <c r="AC151" i="3"/>
  <c r="AC146" i="3"/>
  <c r="AC128" i="3"/>
  <c r="AC123" i="3"/>
  <c r="AC121" i="3"/>
  <c r="AC119" i="3"/>
  <c r="AC115" i="3"/>
  <c r="AC475" i="3" s="1"/>
  <c r="AC113" i="3"/>
  <c r="AC473" i="3" s="1"/>
  <c r="AA150" i="3"/>
  <c r="AA147" i="3"/>
  <c r="AA129" i="3"/>
  <c r="AA127" i="3"/>
  <c r="AA117" i="3"/>
  <c r="AA114" i="3"/>
  <c r="AA474" i="3" s="1"/>
  <c r="AB120" i="3"/>
  <c r="Y151" i="3"/>
  <c r="Y499" i="3" s="1"/>
  <c r="Y146" i="3"/>
  <c r="Y128" i="3"/>
  <c r="Y123" i="3"/>
  <c r="Y121" i="3"/>
  <c r="Y119" i="3"/>
  <c r="Y115" i="3"/>
  <c r="Y113" i="3"/>
  <c r="Y473" i="3" s="1"/>
  <c r="X150" i="3"/>
  <c r="X498" i="3" s="1"/>
  <c r="X147" i="3"/>
  <c r="X129" i="3"/>
  <c r="X127" i="3"/>
  <c r="X117" i="3"/>
  <c r="X114" i="3"/>
  <c r="AD151" i="3"/>
  <c r="AD499" i="3" s="1"/>
  <c r="AD146" i="3"/>
  <c r="AD128" i="3"/>
  <c r="AD123" i="3"/>
  <c r="AD121" i="3"/>
  <c r="AD119" i="3"/>
  <c r="AD115" i="3"/>
  <c r="AD113" i="3"/>
  <c r="Z150" i="3"/>
  <c r="Z147" i="3"/>
  <c r="Z129" i="3"/>
  <c r="Z127" i="3"/>
  <c r="Z117" i="3"/>
  <c r="Z114" i="3"/>
  <c r="Z474" i="3" s="1"/>
  <c r="D151" i="3"/>
  <c r="D499" i="3" s="1"/>
  <c r="D146" i="3"/>
  <c r="D128" i="3"/>
  <c r="D123" i="3"/>
  <c r="D121" i="3"/>
  <c r="D119" i="3"/>
  <c r="D115" i="3"/>
  <c r="D475" i="3" s="1"/>
  <c r="D113" i="3"/>
  <c r="D473" i="3" s="1"/>
  <c r="AE150" i="3"/>
  <c r="C100" i="71" s="1"/>
  <c r="AE147" i="3"/>
  <c r="AE129" i="3"/>
  <c r="AE127" i="3"/>
  <c r="AE117" i="3"/>
  <c r="AE114" i="3"/>
  <c r="C74" i="71" s="1"/>
  <c r="C151" i="3"/>
  <c r="C146" i="3"/>
  <c r="C128" i="3"/>
  <c r="C123" i="3"/>
  <c r="C121" i="3"/>
  <c r="C119" i="3"/>
  <c r="C115" i="3"/>
  <c r="C475" i="3" s="1"/>
  <c r="C113" i="3"/>
  <c r="C106" i="3"/>
  <c r="X108" i="3"/>
  <c r="X104" i="3"/>
  <c r="P106" i="3"/>
  <c r="AB108" i="3"/>
  <c r="AB104" i="3"/>
  <c r="K106" i="3"/>
  <c r="AA104" i="3"/>
  <c r="Q109" i="3"/>
  <c r="C109" i="3"/>
  <c r="C105" i="3"/>
  <c r="F106" i="3"/>
  <c r="O106" i="3"/>
  <c r="P109" i="3"/>
  <c r="P105" i="3"/>
  <c r="K109" i="3"/>
  <c r="K105" i="3"/>
  <c r="W106" i="3"/>
  <c r="AA109" i="3"/>
  <c r="Q105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AA107" i="3" s="1"/>
  <c r="AA469" i="3" s="1"/>
  <c r="F108" i="3"/>
  <c r="F104" i="3"/>
  <c r="O108" i="3"/>
  <c r="O104" i="3"/>
  <c r="X109" i="3"/>
  <c r="X105" i="3"/>
  <c r="AB109" i="3"/>
  <c r="AB105" i="3"/>
  <c r="W108" i="3"/>
  <c r="W104" i="3"/>
  <c r="AA105" i="3"/>
  <c r="AC106" i="3"/>
  <c r="Q108" i="3"/>
  <c r="Q104" i="3"/>
  <c r="G106" i="3"/>
  <c r="D108" i="3"/>
  <c r="R106" i="3"/>
  <c r="Z108" i="3"/>
  <c r="H106" i="3"/>
  <c r="I104" i="3"/>
  <c r="U109" i="3"/>
  <c r="M105" i="3"/>
  <c r="AA106" i="3"/>
  <c r="AC109" i="3"/>
  <c r="AC105" i="3"/>
  <c r="G109" i="3"/>
  <c r="G105" i="3"/>
  <c r="Y106" i="3"/>
  <c r="V109" i="3"/>
  <c r="R105" i="3"/>
  <c r="E109" i="3"/>
  <c r="H105" i="3"/>
  <c r="U108" i="3"/>
  <c r="AD109" i="3"/>
  <c r="AC108" i="3"/>
  <c r="AC104" i="3"/>
  <c r="Q106" i="3"/>
  <c r="G108" i="3"/>
  <c r="G107" i="3" s="1"/>
  <c r="G469" i="3" s="1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R109" i="3"/>
  <c r="E105" i="3"/>
  <c r="H109" i="3"/>
  <c r="U104" i="3"/>
  <c r="M109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S109" i="3"/>
  <c r="S105" i="3"/>
  <c r="N106" i="3"/>
  <c r="D109" i="3"/>
  <c r="D105" i="3"/>
  <c r="Z109" i="3"/>
  <c r="Z105" i="3"/>
  <c r="I109" i="3"/>
  <c r="I105" i="3"/>
  <c r="U106" i="3"/>
  <c r="AD106" i="3"/>
  <c r="S108" i="3"/>
  <c r="S104" i="3"/>
  <c r="M106" i="3"/>
  <c r="N105" i="3"/>
  <c r="N108" i="3"/>
  <c r="N104" i="3"/>
  <c r="L106" i="3"/>
  <c r="L109" i="3"/>
  <c r="L105" i="3"/>
  <c r="L108" i="3"/>
  <c r="L104" i="3"/>
  <c r="AE108" i="3"/>
  <c r="C70" i="71" s="1"/>
  <c r="AE104" i="3"/>
  <c r="C67" i="71" s="1"/>
  <c r="J106" i="3"/>
  <c r="AE106" i="3"/>
  <c r="C69" i="71" s="1"/>
  <c r="AE109" i="3"/>
  <c r="C71" i="71" s="1"/>
  <c r="AE105" i="3"/>
  <c r="C68" i="71" s="1"/>
  <c r="J109" i="3"/>
  <c r="J105" i="3"/>
  <c r="T106" i="3"/>
  <c r="J108" i="3"/>
  <c r="J104" i="3"/>
  <c r="T109" i="3"/>
  <c r="T105" i="3"/>
  <c r="T108" i="3"/>
  <c r="T104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K67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U299" i="65" s="1"/>
  <c r="E301" i="65"/>
  <c r="E300" i="65" s="1"/>
  <c r="E299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L111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AA299" i="65" s="1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Q301" i="65"/>
  <c r="Q300" i="65" s="1"/>
  <c r="Q299" i="65" s="1"/>
  <c r="X549" i="65"/>
  <c r="P549" i="65"/>
  <c r="H549" i="65"/>
  <c r="V613" i="65"/>
  <c r="V659" i="65" s="1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G299" i="65" s="1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C635" i="65"/>
  <c r="C633" i="65" s="1"/>
  <c r="C661" i="65" s="1"/>
  <c r="C576" i="65"/>
  <c r="I399" i="65"/>
  <c r="Q562" i="65"/>
  <c r="Q627" i="65" s="1"/>
  <c r="AE349" i="65"/>
  <c r="AE299" i="65" s="1"/>
  <c r="J349" i="65"/>
  <c r="AC301" i="65"/>
  <c r="AC300" i="65" s="1"/>
  <c r="AC299" i="65" s="1"/>
  <c r="M301" i="65"/>
  <c r="M300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9" i="3"/>
  <c r="E494" i="3"/>
  <c r="E484" i="3"/>
  <c r="F494" i="3"/>
  <c r="F48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8" i="3"/>
  <c r="E149" i="3"/>
  <c r="E496" i="3"/>
  <c r="E483" i="3"/>
  <c r="E479" i="3"/>
  <c r="F507" i="3"/>
  <c r="F496" i="3"/>
  <c r="F483" i="3"/>
  <c r="F479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E475" i="3"/>
  <c r="F501" i="3"/>
  <c r="F495" i="3"/>
  <c r="F485" i="3"/>
  <c r="F477" i="3"/>
  <c r="F475" i="3"/>
  <c r="E495" i="2"/>
  <c r="E491" i="2"/>
  <c r="E485" i="2"/>
  <c r="E475" i="2"/>
  <c r="E473" i="2"/>
  <c r="G507" i="3"/>
  <c r="G501" i="3"/>
  <c r="G498" i="3"/>
  <c r="G495" i="3"/>
  <c r="G496" i="3"/>
  <c r="G485" i="3"/>
  <c r="G483" i="3"/>
  <c r="G479" i="3"/>
  <c r="G477" i="3"/>
  <c r="G475" i="3"/>
  <c r="H499" i="3"/>
  <c r="H494" i="3"/>
  <c r="H484" i="3"/>
  <c r="H116" i="3"/>
  <c r="H476" i="3" s="1"/>
  <c r="I507" i="3"/>
  <c r="I501" i="3"/>
  <c r="I498" i="3"/>
  <c r="I495" i="3"/>
  <c r="I496" i="3"/>
  <c r="I485" i="3"/>
  <c r="I483" i="3"/>
  <c r="I479" i="3"/>
  <c r="I477" i="3"/>
  <c r="I475" i="3"/>
  <c r="I473" i="3"/>
  <c r="J507" i="3"/>
  <c r="J501" i="3"/>
  <c r="J498" i="3"/>
  <c r="J495" i="3"/>
  <c r="J496" i="3"/>
  <c r="J485" i="3"/>
  <c r="J483" i="3"/>
  <c r="J479" i="3"/>
  <c r="J477" i="3"/>
  <c r="J475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8" i="3"/>
  <c r="K495" i="3"/>
  <c r="K496" i="3"/>
  <c r="K485" i="3"/>
  <c r="K483" i="3"/>
  <c r="K479" i="3"/>
  <c r="K477" i="3"/>
  <c r="K475" i="3"/>
  <c r="K473" i="3"/>
  <c r="L507" i="3"/>
  <c r="L501" i="3"/>
  <c r="L498" i="3"/>
  <c r="L495" i="3"/>
  <c r="L496" i="3"/>
  <c r="L485" i="3"/>
  <c r="L483" i="3"/>
  <c r="L479" i="3"/>
  <c r="L477" i="3"/>
  <c r="L475" i="3"/>
  <c r="L473" i="3"/>
  <c r="M494" i="3"/>
  <c r="M484" i="3"/>
  <c r="M116" i="3"/>
  <c r="M476" i="3" s="1"/>
  <c r="M474" i="3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4" i="3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94" i="3"/>
  <c r="O484" i="3"/>
  <c r="O116" i="3"/>
  <c r="O476" i="3" s="1"/>
  <c r="O474" i="3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94" i="3"/>
  <c r="P484" i="3"/>
  <c r="P116" i="3"/>
  <c r="P476" i="3" s="1"/>
  <c r="P474" i="3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149" i="3"/>
  <c r="Q495" i="3"/>
  <c r="Q496" i="3"/>
  <c r="Q485" i="3"/>
  <c r="Q483" i="3"/>
  <c r="Q479" i="3"/>
  <c r="Q477" i="3"/>
  <c r="R507" i="3"/>
  <c r="R501" i="3"/>
  <c r="R498" i="3"/>
  <c r="R495" i="3"/>
  <c r="R496" i="3"/>
  <c r="R485" i="3"/>
  <c r="R483" i="3"/>
  <c r="R479" i="3"/>
  <c r="R477" i="3"/>
  <c r="R475" i="3"/>
  <c r="R473" i="3"/>
  <c r="S507" i="3"/>
  <c r="S501" i="3"/>
  <c r="S498" i="3"/>
  <c r="S495" i="3"/>
  <c r="S496" i="3"/>
  <c r="S485" i="3"/>
  <c r="S483" i="3"/>
  <c r="S479" i="3"/>
  <c r="S477" i="3"/>
  <c r="S473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4" i="3"/>
  <c r="T484" i="3"/>
  <c r="T116" i="3"/>
  <c r="T476" i="3" s="1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W475" i="3"/>
  <c r="AC507" i="3"/>
  <c r="AC501" i="3"/>
  <c r="AC498" i="3"/>
  <c r="AC149" i="3"/>
  <c r="AC495" i="3"/>
  <c r="AC496" i="3"/>
  <c r="AC485" i="3"/>
  <c r="AC483" i="3"/>
  <c r="AC479" i="3"/>
  <c r="AC477" i="3"/>
  <c r="AB523" i="3"/>
  <c r="AB521" i="3"/>
  <c r="AB187" i="3"/>
  <c r="AB519" i="3"/>
  <c r="AA507" i="3"/>
  <c r="AA501" i="3"/>
  <c r="AA498" i="3"/>
  <c r="AA495" i="3"/>
  <c r="AA496" i="3"/>
  <c r="AA485" i="3"/>
  <c r="AA483" i="3"/>
  <c r="AA479" i="3"/>
  <c r="AA477" i="3"/>
  <c r="AA475" i="3"/>
  <c r="AD522" i="3"/>
  <c r="Y494" i="3"/>
  <c r="Y484" i="3"/>
  <c r="Y116" i="3"/>
  <c r="Y476" i="3" s="1"/>
  <c r="Y474" i="3"/>
  <c r="X523" i="3"/>
  <c r="X521" i="3"/>
  <c r="X187" i="3"/>
  <c r="X519" i="3"/>
  <c r="C507" i="3"/>
  <c r="C501" i="3"/>
  <c r="C495" i="3"/>
  <c r="C496" i="3"/>
  <c r="C485" i="3"/>
  <c r="C483" i="3"/>
  <c r="C479" i="3"/>
  <c r="C477" i="3"/>
  <c r="C473" i="3"/>
  <c r="Z522" i="3"/>
  <c r="D494" i="3"/>
  <c r="D484" i="3"/>
  <c r="D116" i="3"/>
  <c r="D476" i="3" s="1"/>
  <c r="D474" i="3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8" i="3"/>
  <c r="U495" i="3"/>
  <c r="U496" i="3"/>
  <c r="U485" i="3"/>
  <c r="U483" i="3"/>
  <c r="U479" i="3"/>
  <c r="U477" i="3"/>
  <c r="U475" i="3"/>
  <c r="V507" i="3"/>
  <c r="V501" i="3"/>
  <c r="V495" i="3"/>
  <c r="V496" i="3"/>
  <c r="V485" i="3"/>
  <c r="V483" i="3"/>
  <c r="V479" i="3"/>
  <c r="V477" i="3"/>
  <c r="V475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4" i="3"/>
  <c r="AB484" i="3"/>
  <c r="AB116" i="3"/>
  <c r="AB476" i="3" s="1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149" i="3"/>
  <c r="AD495" i="3"/>
  <c r="AD496" i="3"/>
  <c r="AD485" i="3"/>
  <c r="AD483" i="3"/>
  <c r="AD479" i="3"/>
  <c r="AD477" i="3"/>
  <c r="AD475" i="3"/>
  <c r="AD473" i="3"/>
  <c r="Y522" i="3"/>
  <c r="X494" i="3"/>
  <c r="X484" i="3"/>
  <c r="X116" i="3"/>
  <c r="X476" i="3" s="1"/>
  <c r="X474" i="3"/>
  <c r="C523" i="3"/>
  <c r="C521" i="3"/>
  <c r="C187" i="3"/>
  <c r="C519" i="3"/>
  <c r="Z507" i="3"/>
  <c r="Z501" i="3"/>
  <c r="Z498" i="3"/>
  <c r="Z495" i="3"/>
  <c r="Z496" i="3"/>
  <c r="Z485" i="3"/>
  <c r="Z483" i="3"/>
  <c r="Z479" i="3"/>
  <c r="Z477" i="3"/>
  <c r="Z475" i="3"/>
  <c r="Z473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5" i="3"/>
  <c r="AE496" i="3"/>
  <c r="AE485" i="3"/>
  <c r="AE483" i="3"/>
  <c r="AE479" i="3"/>
  <c r="AE477" i="3"/>
  <c r="AE473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4" i="3"/>
  <c r="G484" i="3"/>
  <c r="G116" i="3"/>
  <c r="G476" i="3" s="1"/>
  <c r="H507" i="3"/>
  <c r="H501" i="3"/>
  <c r="H495" i="3"/>
  <c r="H496" i="3"/>
  <c r="H485" i="3"/>
  <c r="H483" i="3"/>
  <c r="H479" i="3"/>
  <c r="H477" i="3"/>
  <c r="H475" i="3"/>
  <c r="H473" i="3"/>
  <c r="I494" i="3"/>
  <c r="I484" i="3"/>
  <c r="I116" i="3"/>
  <c r="I476" i="3" s="1"/>
  <c r="I474" i="3"/>
  <c r="J499" i="3"/>
  <c r="J494" i="3"/>
  <c r="J484" i="3"/>
  <c r="J116" i="3"/>
  <c r="J476" i="3" s="1"/>
  <c r="J474" i="3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94" i="3"/>
  <c r="K484" i="3"/>
  <c r="K116" i="3"/>
  <c r="K476" i="3" s="1"/>
  <c r="K474" i="3"/>
  <c r="L494" i="3"/>
  <c r="L484" i="3"/>
  <c r="L116" i="3"/>
  <c r="L476" i="3" s="1"/>
  <c r="L474" i="3"/>
  <c r="M507" i="3"/>
  <c r="M501" i="3"/>
  <c r="M495" i="3"/>
  <c r="M496" i="3"/>
  <c r="M485" i="3"/>
  <c r="M483" i="3"/>
  <c r="M479" i="3"/>
  <c r="M477" i="3"/>
  <c r="M473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498" i="3"/>
  <c r="N149" i="3"/>
  <c r="N495" i="3"/>
  <c r="N496" i="3"/>
  <c r="N485" i="3"/>
  <c r="N483" i="3"/>
  <c r="N479" i="3"/>
  <c r="N477" i="3"/>
  <c r="N473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5" i="3"/>
  <c r="O496" i="3"/>
  <c r="O485" i="3"/>
  <c r="O483" i="3"/>
  <c r="O479" i="3"/>
  <c r="O477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5" i="3"/>
  <c r="P496" i="3"/>
  <c r="P485" i="3"/>
  <c r="P483" i="3"/>
  <c r="P479" i="3"/>
  <c r="P477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94" i="3"/>
  <c r="Q484" i="3"/>
  <c r="Q116" i="3"/>
  <c r="Q476" i="3" s="1"/>
  <c r="Q474" i="3"/>
  <c r="R494" i="3"/>
  <c r="R484" i="3"/>
  <c r="R116" i="3"/>
  <c r="R476" i="3" s="1"/>
  <c r="R474" i="3"/>
  <c r="S494" i="3"/>
  <c r="S484" i="3"/>
  <c r="S116" i="3"/>
  <c r="S476" i="3" s="1"/>
  <c r="S474" i="3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149" i="3"/>
  <c r="T495" i="3"/>
  <c r="T496" i="3"/>
  <c r="T485" i="3"/>
  <c r="T483" i="3"/>
  <c r="T479" i="3"/>
  <c r="T477" i="3"/>
  <c r="T475" i="3"/>
  <c r="T473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9" i="3"/>
  <c r="W494" i="3"/>
  <c r="W484" i="3"/>
  <c r="W116" i="3"/>
  <c r="W476" i="3" s="1"/>
  <c r="AC499" i="3"/>
  <c r="AC494" i="3"/>
  <c r="AC484" i="3"/>
  <c r="AC116" i="3"/>
  <c r="AC476" i="3" s="1"/>
  <c r="AC474" i="3"/>
  <c r="AB522" i="3"/>
  <c r="AA494" i="3"/>
  <c r="AA484" i="3"/>
  <c r="AA116" i="3"/>
  <c r="AA476" i="3" s="1"/>
  <c r="AD523" i="3"/>
  <c r="AD521" i="3"/>
  <c r="AD187" i="3"/>
  <c r="AD519" i="3"/>
  <c r="Y507" i="3"/>
  <c r="Y501" i="3"/>
  <c r="Y495" i="3"/>
  <c r="Y496" i="3"/>
  <c r="Y485" i="3"/>
  <c r="Y483" i="3"/>
  <c r="Y479" i="3"/>
  <c r="Y477" i="3"/>
  <c r="Y475" i="3"/>
  <c r="X522" i="3"/>
  <c r="C499" i="3"/>
  <c r="C494" i="3"/>
  <c r="C484" i="3"/>
  <c r="C116" i="3"/>
  <c r="C476" i="3" s="1"/>
  <c r="C474" i="3"/>
  <c r="Z523" i="3"/>
  <c r="Z521" i="3"/>
  <c r="Z187" i="3"/>
  <c r="Z519" i="3"/>
  <c r="D507" i="3"/>
  <c r="D501" i="3"/>
  <c r="D495" i="3"/>
  <c r="D496" i="3"/>
  <c r="D485" i="3"/>
  <c r="D483" i="3"/>
  <c r="D479" i="3"/>
  <c r="D477" i="3"/>
  <c r="AB498" i="2"/>
  <c r="AB497" i="2" s="1"/>
  <c r="AB608" i="2" s="1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4" i="3"/>
  <c r="U484" i="3"/>
  <c r="U116" i="3"/>
  <c r="U476" i="3" s="1"/>
  <c r="U474" i="3"/>
  <c r="V499" i="3"/>
  <c r="V494" i="3"/>
  <c r="V484" i="3"/>
  <c r="V116" i="3"/>
  <c r="V476" i="3" s="1"/>
  <c r="V474" i="3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8" i="3"/>
  <c r="AB495" i="3"/>
  <c r="AB496" i="3"/>
  <c r="AB485" i="3"/>
  <c r="AB483" i="3"/>
  <c r="AB479" i="3"/>
  <c r="AB477" i="3"/>
  <c r="AB475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4" i="3"/>
  <c r="AD484" i="3"/>
  <c r="AD116" i="3"/>
  <c r="AD476" i="3" s="1"/>
  <c r="AD474" i="3"/>
  <c r="Y523" i="3"/>
  <c r="Y521" i="3"/>
  <c r="Y187" i="3"/>
  <c r="Y519" i="3"/>
  <c r="X507" i="3"/>
  <c r="X501" i="3"/>
  <c r="X495" i="3"/>
  <c r="X496" i="3"/>
  <c r="X485" i="3"/>
  <c r="X483" i="3"/>
  <c r="X479" i="3"/>
  <c r="X477" i="3"/>
  <c r="X473" i="3"/>
  <c r="X112" i="3"/>
  <c r="C522" i="3"/>
  <c r="Z494" i="3"/>
  <c r="Z484" i="3"/>
  <c r="Z116" i="3"/>
  <c r="Z476" i="3" s="1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497" i="2" s="1"/>
  <c r="AA608" i="2" s="1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9" i="3"/>
  <c r="AE494" i="3"/>
  <c r="AE484" i="3"/>
  <c r="AE116" i="3"/>
  <c r="AE476" i="3" s="1"/>
  <c r="AE474" i="3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91" i="5" s="1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81" i="5" s="1"/>
  <c r="C50" i="5"/>
  <c r="C36" i="5"/>
  <c r="AD62" i="5"/>
  <c r="AD60" i="5" s="1"/>
  <c r="AD462" i="5" s="1"/>
  <c r="AD47" i="5"/>
  <c r="AD14" i="5"/>
  <c r="AA103" i="2"/>
  <c r="AA94" i="2"/>
  <c r="AA91" i="2" s="1"/>
  <c r="Y56" i="5"/>
  <c r="Y53" i="5" s="1"/>
  <c r="Y461" i="5" s="1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50" i="3"/>
  <c r="C32" i="3"/>
  <c r="C14" i="3"/>
  <c r="L50" i="1"/>
  <c r="L32" i="1"/>
  <c r="L14" i="1"/>
  <c r="E50" i="1"/>
  <c r="E32" i="1"/>
  <c r="E14" i="1"/>
  <c r="X9" i="5"/>
  <c r="F84" i="5"/>
  <c r="F81" i="5" s="1"/>
  <c r="F50" i="5"/>
  <c r="F36" i="5"/>
  <c r="H9" i="5"/>
  <c r="K56" i="1"/>
  <c r="K53" i="1" s="1"/>
  <c r="K461" i="1" s="1"/>
  <c r="K9" i="1"/>
  <c r="U84" i="5"/>
  <c r="U81" i="5" s="1"/>
  <c r="U50" i="5"/>
  <c r="U36" i="5"/>
  <c r="AE60" i="5"/>
  <c r="AE9" i="5"/>
  <c r="X470" i="2"/>
  <c r="P84" i="2"/>
  <c r="P81" i="2" s="1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Y14" i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47" i="1"/>
  <c r="H36" i="1"/>
  <c r="J9" i="5"/>
  <c r="AB56" i="1"/>
  <c r="AB53" i="1" s="1"/>
  <c r="AB461" i="1" s="1"/>
  <c r="AB9" i="1"/>
  <c r="Y470" i="2"/>
  <c r="G9" i="5"/>
  <c r="W84" i="5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9" i="5"/>
  <c r="Y56" i="1"/>
  <c r="Y53" i="1" s="1"/>
  <c r="Y461" i="1" s="1"/>
  <c r="Y9" i="1"/>
  <c r="Y8" i="1" s="1"/>
  <c r="M84" i="5"/>
  <c r="M81" i="5" s="1"/>
  <c r="M50" i="5"/>
  <c r="M36" i="5"/>
  <c r="M35" i="5" s="1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60" i="1"/>
  <c r="H462" i="1" s="1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9" i="5"/>
  <c r="I50" i="1"/>
  <c r="I32" i="1"/>
  <c r="I14" i="1"/>
  <c r="M107" i="2"/>
  <c r="M469" i="2" s="1"/>
  <c r="M103" i="2"/>
  <c r="M94" i="2"/>
  <c r="M91" i="2" s="1"/>
  <c r="M70" i="2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81" i="5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L9" i="5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84" i="5"/>
  <c r="Z81" i="5" s="1"/>
  <c r="Z50" i="5"/>
  <c r="Z36" i="5"/>
  <c r="I56" i="1"/>
  <c r="I53" i="1" s="1"/>
  <c r="I461" i="1" s="1"/>
  <c r="I9" i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I35" i="1" s="1"/>
  <c r="AC70" i="5"/>
  <c r="AD84" i="1"/>
  <c r="AD81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35" i="2" s="1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50" i="3"/>
  <c r="W32" i="3"/>
  <c r="W14" i="3"/>
  <c r="F107" i="3"/>
  <c r="F469" i="3" s="1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50" i="3"/>
  <c r="F32" i="3"/>
  <c r="F14" i="3"/>
  <c r="L103" i="3"/>
  <c r="L84" i="3"/>
  <c r="L81" i="3" s="1"/>
  <c r="L39" i="3"/>
  <c r="L17" i="3"/>
  <c r="K70" i="3"/>
  <c r="K62" i="3"/>
  <c r="K60" i="3" s="1"/>
  <c r="K47" i="3"/>
  <c r="K36" i="3"/>
  <c r="AB14" i="3"/>
  <c r="AC17" i="3"/>
  <c r="P94" i="3"/>
  <c r="P91" i="3" s="1"/>
  <c r="AD50" i="3"/>
  <c r="AD32" i="3"/>
  <c r="AD14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50" i="3"/>
  <c r="L32" i="3"/>
  <c r="L14" i="3"/>
  <c r="K84" i="3"/>
  <c r="K81" i="3" s="1"/>
  <c r="K32" i="3"/>
  <c r="AB36" i="3"/>
  <c r="AC94" i="3"/>
  <c r="AC91" i="3" s="1"/>
  <c r="AC56" i="3"/>
  <c r="AC9" i="3"/>
  <c r="S70" i="3"/>
  <c r="P75" i="3"/>
  <c r="D50" i="3"/>
  <c r="D32" i="3"/>
  <c r="AD94" i="3"/>
  <c r="AD91" i="3" s="1"/>
  <c r="AD75" i="3"/>
  <c r="AD56" i="3"/>
  <c r="AD9" i="3"/>
  <c r="O50" i="3"/>
  <c r="O32" i="3"/>
  <c r="O14" i="3"/>
  <c r="W107" i="3"/>
  <c r="W469" i="3" s="1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50" i="3"/>
  <c r="AB50" i="3"/>
  <c r="AB32" i="3"/>
  <c r="AC84" i="3"/>
  <c r="AC81" i="3" s="1"/>
  <c r="AC39" i="3"/>
  <c r="S36" i="3"/>
  <c r="P56" i="3"/>
  <c r="P9" i="3"/>
  <c r="D14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60" i="3" s="1"/>
  <c r="P47" i="3"/>
  <c r="P36" i="3"/>
  <c r="D94" i="3"/>
  <c r="D91" i="3" s="1"/>
  <c r="D75" i="3"/>
  <c r="D56" i="3"/>
  <c r="D9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AE36" i="3"/>
  <c r="C23" i="71" s="1"/>
  <c r="I56" i="3"/>
  <c r="I9" i="3"/>
  <c r="N14" i="3"/>
  <c r="X17" i="3"/>
  <c r="Q70" i="3"/>
  <c r="S50" i="3"/>
  <c r="S32" i="3"/>
  <c r="S14" i="3"/>
  <c r="P107" i="3"/>
  <c r="P469" i="3" s="1"/>
  <c r="P84" i="3"/>
  <c r="P81" i="3" s="1"/>
  <c r="P39" i="3"/>
  <c r="P17" i="3"/>
  <c r="D70" i="3"/>
  <c r="D62" i="3"/>
  <c r="D60" i="3" s="1"/>
  <c r="D47" i="3"/>
  <c r="D36" i="3"/>
  <c r="E94" i="3"/>
  <c r="E91" i="3" s="1"/>
  <c r="E75" i="3"/>
  <c r="E56" i="3"/>
  <c r="E9" i="3"/>
  <c r="Z84" i="3"/>
  <c r="Z81" i="3" s="1"/>
  <c r="Z39" i="3"/>
  <c r="Z17" i="3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60" i="3" s="1"/>
  <c r="AE47" i="3"/>
  <c r="X107" i="3"/>
  <c r="X469" i="3" s="1"/>
  <c r="K9" i="3"/>
  <c r="AB84" i="3"/>
  <c r="AB81" i="3" s="1"/>
  <c r="AB80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50" i="3"/>
  <c r="Z32" i="3"/>
  <c r="Z14" i="3"/>
  <c r="AA50" i="3"/>
  <c r="AA32" i="3"/>
  <c r="AA14" i="3"/>
  <c r="M107" i="3"/>
  <c r="M469" i="3" s="1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50" i="3"/>
  <c r="G32" i="3"/>
  <c r="G14" i="3"/>
  <c r="AE107" i="3"/>
  <c r="AE469" i="3" s="1"/>
  <c r="AE103" i="3"/>
  <c r="AE84" i="3"/>
  <c r="AE81" i="3" s="1"/>
  <c r="AE39" i="3"/>
  <c r="C24" i="71" s="1"/>
  <c r="AE17" i="3"/>
  <c r="I70" i="3"/>
  <c r="I62" i="3"/>
  <c r="I60" i="3" s="1"/>
  <c r="I47" i="3"/>
  <c r="I36" i="3"/>
  <c r="N94" i="3"/>
  <c r="N91" i="3" s="1"/>
  <c r="N75" i="3"/>
  <c r="N56" i="3"/>
  <c r="N9" i="3"/>
  <c r="X50" i="3"/>
  <c r="X32" i="3"/>
  <c r="X14" i="3"/>
  <c r="Q103" i="3"/>
  <c r="Q84" i="3"/>
  <c r="Q81" i="3" s="1"/>
  <c r="Q39" i="3"/>
  <c r="Q17" i="3"/>
  <c r="V94" i="3"/>
  <c r="V91" i="3" s="1"/>
  <c r="V56" i="3"/>
  <c r="V53" i="3" s="1"/>
  <c r="V461" i="3" s="1"/>
  <c r="V9" i="3"/>
  <c r="Y70" i="3"/>
  <c r="Y62" i="3"/>
  <c r="Y60" i="3" s="1"/>
  <c r="Y47" i="3"/>
  <c r="Y36" i="3"/>
  <c r="G94" i="3"/>
  <c r="G91" i="3" s="1"/>
  <c r="G75" i="3"/>
  <c r="G56" i="3"/>
  <c r="G9" i="3"/>
  <c r="AE50" i="3"/>
  <c r="AE32" i="3"/>
  <c r="AE14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50" i="3"/>
  <c r="Q32" i="3"/>
  <c r="Q14" i="3"/>
  <c r="V107" i="3"/>
  <c r="V469" i="3" s="1"/>
  <c r="V84" i="3"/>
  <c r="V81" i="3" s="1"/>
  <c r="V39" i="3"/>
  <c r="J50" i="3"/>
  <c r="J32" i="3"/>
  <c r="J14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50" i="3"/>
  <c r="I32" i="3"/>
  <c r="I14" i="3"/>
  <c r="N107" i="3"/>
  <c r="N469" i="3" s="1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84" i="3"/>
  <c r="R81" i="3" s="1"/>
  <c r="R39" i="3"/>
  <c r="R17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50" i="3"/>
  <c r="U32" i="3"/>
  <c r="U14" i="3"/>
  <c r="T107" i="3"/>
  <c r="T469" i="3" s="1"/>
  <c r="T84" i="3"/>
  <c r="T81" i="3" s="1"/>
  <c r="T39" i="3"/>
  <c r="T17" i="3"/>
  <c r="U94" i="3"/>
  <c r="U91" i="3" s="1"/>
  <c r="U75" i="3"/>
  <c r="U56" i="3"/>
  <c r="U9" i="3"/>
  <c r="T50" i="3"/>
  <c r="T32" i="3"/>
  <c r="T14" i="3"/>
  <c r="U70" i="3"/>
  <c r="U62" i="3"/>
  <c r="U60" i="3" s="1"/>
  <c r="U47" i="3"/>
  <c r="U36" i="3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84" i="3"/>
  <c r="H81" i="3" s="1"/>
  <c r="H39" i="3"/>
  <c r="H17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AD80" i="1" l="1"/>
  <c r="AD465" i="1" s="1"/>
  <c r="H103" i="3"/>
  <c r="E107" i="3"/>
  <c r="E469" i="3" s="1"/>
  <c r="AB103" i="3"/>
  <c r="AC107" i="3"/>
  <c r="AC469" i="3" s="1"/>
  <c r="T103" i="3"/>
  <c r="V103" i="3"/>
  <c r="E103" i="3"/>
  <c r="Y107" i="3"/>
  <c r="Y469" i="3" s="1"/>
  <c r="AC103" i="3"/>
  <c r="K107" i="3"/>
  <c r="K469" i="3" s="1"/>
  <c r="P103" i="3"/>
  <c r="C103" i="3"/>
  <c r="K149" i="3"/>
  <c r="T112" i="3"/>
  <c r="N112" i="3"/>
  <c r="I149" i="3"/>
  <c r="C35" i="3"/>
  <c r="D149" i="3"/>
  <c r="N475" i="3"/>
  <c r="M112" i="3"/>
  <c r="AE149" i="3"/>
  <c r="Y149" i="3"/>
  <c r="AE475" i="3"/>
  <c r="AE498" i="3"/>
  <c r="O69" i="2"/>
  <c r="O68" i="2" s="1"/>
  <c r="O35" i="2"/>
  <c r="G69" i="5"/>
  <c r="G68" i="5" s="1"/>
  <c r="M8" i="5"/>
  <c r="L35" i="1"/>
  <c r="Q80" i="1"/>
  <c r="Q465" i="1" s="1"/>
  <c r="Z80" i="2"/>
  <c r="Z465" i="2" s="1"/>
  <c r="N69" i="5"/>
  <c r="N68" i="5" s="1"/>
  <c r="P69" i="5"/>
  <c r="P68" i="5" s="1"/>
  <c r="M80" i="5"/>
  <c r="M465" i="5" s="1"/>
  <c r="R497" i="2"/>
  <c r="R608" i="2" s="1"/>
  <c r="T299" i="65"/>
  <c r="W103" i="3"/>
  <c r="F103" i="3"/>
  <c r="C107" i="3"/>
  <c r="C469" i="3" s="1"/>
  <c r="L8" i="5"/>
  <c r="D35" i="1"/>
  <c r="V8" i="5"/>
  <c r="I103" i="3"/>
  <c r="L107" i="3"/>
  <c r="L469" i="3" s="1"/>
  <c r="N103" i="3"/>
  <c r="Z103" i="3"/>
  <c r="R107" i="3"/>
  <c r="R469" i="3" s="1"/>
  <c r="AD103" i="3"/>
  <c r="Y103" i="3"/>
  <c r="Z149" i="3"/>
  <c r="AC8" i="1"/>
  <c r="R299" i="65"/>
  <c r="M69" i="2"/>
  <c r="M68" i="2" s="1"/>
  <c r="C8" i="2"/>
  <c r="H107" i="3"/>
  <c r="H469" i="3" s="1"/>
  <c r="I107" i="3"/>
  <c r="I469" i="3" s="1"/>
  <c r="AD107" i="3"/>
  <c r="AD469" i="3" s="1"/>
  <c r="O107" i="3"/>
  <c r="O469" i="3" s="1"/>
  <c r="K103" i="3"/>
  <c r="O103" i="3"/>
  <c r="Q107" i="3"/>
  <c r="Q469" i="3" s="1"/>
  <c r="D24" i="71"/>
  <c r="D7" i="70" s="1"/>
  <c r="C7" i="70"/>
  <c r="Z497" i="2"/>
  <c r="Z608" i="2" s="1"/>
  <c r="L497" i="2"/>
  <c r="L608" i="2" s="1"/>
  <c r="C149" i="70"/>
  <c r="D71" i="71"/>
  <c r="D149" i="70" s="1"/>
  <c r="D70" i="71"/>
  <c r="D148" i="70" s="1"/>
  <c r="C148" i="70"/>
  <c r="D100" i="71"/>
  <c r="D43" i="70" s="1"/>
  <c r="C43" i="70"/>
  <c r="C151" i="70"/>
  <c r="D75" i="71"/>
  <c r="D151" i="70" s="1"/>
  <c r="C55" i="70"/>
  <c r="D3" i="71"/>
  <c r="C147" i="70"/>
  <c r="D69" i="71"/>
  <c r="D147" i="70" s="1"/>
  <c r="D101" i="71"/>
  <c r="D71" i="70" s="1"/>
  <c r="C71" i="70"/>
  <c r="C5" i="70"/>
  <c r="D23" i="71"/>
  <c r="D5" i="70" s="1"/>
  <c r="C69" i="3"/>
  <c r="C68" i="3" s="1"/>
  <c r="D16" i="69" s="1"/>
  <c r="D68" i="71"/>
  <c r="D146" i="70" s="1"/>
  <c r="C146" i="70"/>
  <c r="C145" i="70"/>
  <c r="D67" i="71"/>
  <c r="D145" i="70" s="1"/>
  <c r="D74" i="71"/>
  <c r="D90" i="70" s="1"/>
  <c r="C90" i="70"/>
  <c r="D73" i="71"/>
  <c r="D81" i="70" s="1"/>
  <c r="C81" i="70"/>
  <c r="Z69" i="3"/>
  <c r="Z68" i="3" s="1"/>
  <c r="AA16" i="69" s="1"/>
  <c r="G8" i="1"/>
  <c r="W524" i="65"/>
  <c r="P35" i="2"/>
  <c r="R103" i="3"/>
  <c r="M103" i="3"/>
  <c r="Z107" i="3"/>
  <c r="Z469" i="3" s="1"/>
  <c r="AB107" i="3"/>
  <c r="AB469" i="3" s="1"/>
  <c r="H112" i="3"/>
  <c r="P497" i="3"/>
  <c r="P608" i="3" s="1"/>
  <c r="S149" i="3"/>
  <c r="C298" i="40"/>
  <c r="C297" i="40" s="1"/>
  <c r="P8" i="5"/>
  <c r="W69" i="5"/>
  <c r="W68" i="5" s="1"/>
  <c r="C69" i="5"/>
  <c r="C68" i="5" s="1"/>
  <c r="U35" i="3"/>
  <c r="V19" i="69" s="1"/>
  <c r="N8" i="5"/>
  <c r="J80" i="5"/>
  <c r="J465" i="5" s="1"/>
  <c r="X80" i="5"/>
  <c r="X465" i="5" s="1"/>
  <c r="X149" i="3"/>
  <c r="S499" i="3"/>
  <c r="P112" i="3"/>
  <c r="P149" i="3"/>
  <c r="O149" i="3"/>
  <c r="M149" i="3"/>
  <c r="C149" i="3"/>
  <c r="O299" i="65"/>
  <c r="F122" i="2"/>
  <c r="M35" i="1"/>
  <c r="O8" i="1"/>
  <c r="Y35" i="1"/>
  <c r="Y112" i="3"/>
  <c r="S497" i="2"/>
  <c r="S608" i="2" s="1"/>
  <c r="M299" i="65"/>
  <c r="AB462" i="3"/>
  <c r="AC15" i="69"/>
  <c r="AC15" i="67"/>
  <c r="AE462" i="2"/>
  <c r="D15" i="68"/>
  <c r="D15" i="66"/>
  <c r="H462" i="3"/>
  <c r="I15" i="69"/>
  <c r="I15" i="67"/>
  <c r="V21" i="69"/>
  <c r="V21" i="67"/>
  <c r="T462" i="3"/>
  <c r="U15" i="69"/>
  <c r="U15" i="67"/>
  <c r="I459" i="3"/>
  <c r="J10" i="69"/>
  <c r="J10" i="67"/>
  <c r="J94" i="67" s="1"/>
  <c r="J21" i="69"/>
  <c r="J21" i="67"/>
  <c r="K21" i="69"/>
  <c r="K21" i="67"/>
  <c r="R21" i="69"/>
  <c r="R21" i="67"/>
  <c r="F21" i="69"/>
  <c r="F21" i="67"/>
  <c r="AD21" i="69"/>
  <c r="AD21" i="67"/>
  <c r="AE462" i="3"/>
  <c r="AF15" i="69"/>
  <c r="AF15" i="67"/>
  <c r="D462" i="3"/>
  <c r="E15" i="69"/>
  <c r="E15" i="67"/>
  <c r="M53" i="3"/>
  <c r="M461" i="3" s="1"/>
  <c r="N14" i="69"/>
  <c r="N14" i="67"/>
  <c r="Q21" i="69"/>
  <c r="Q21" i="67"/>
  <c r="Z53" i="3"/>
  <c r="Z461" i="3" s="1"/>
  <c r="AA14" i="69"/>
  <c r="AA14" i="67"/>
  <c r="W462" i="3"/>
  <c r="X15" i="69"/>
  <c r="X15" i="67"/>
  <c r="T21" i="69"/>
  <c r="T21" i="67"/>
  <c r="Q53" i="3"/>
  <c r="Q461" i="3" s="1"/>
  <c r="R14" i="69"/>
  <c r="R14" i="67"/>
  <c r="Y21" i="69"/>
  <c r="Y21" i="67"/>
  <c r="AE53" i="3"/>
  <c r="AE461" i="3" s="1"/>
  <c r="AF14" i="69"/>
  <c r="AF14" i="67"/>
  <c r="AB465" i="3"/>
  <c r="AC17" i="69"/>
  <c r="AC17" i="67"/>
  <c r="J459" i="3"/>
  <c r="K10" i="69"/>
  <c r="K10" i="67"/>
  <c r="K94" i="67" s="1"/>
  <c r="Z462" i="3"/>
  <c r="AA15" i="69"/>
  <c r="AA15" i="67"/>
  <c r="P53" i="3"/>
  <c r="P461" i="3" s="1"/>
  <c r="Q14" i="69"/>
  <c r="Q14" i="67"/>
  <c r="O459" i="3"/>
  <c r="P10" i="69"/>
  <c r="P10" i="67"/>
  <c r="P94" i="67" s="1"/>
  <c r="I21" i="69"/>
  <c r="I21" i="67"/>
  <c r="U53" i="3"/>
  <c r="U461" i="3" s="1"/>
  <c r="V14" i="69"/>
  <c r="V14" i="67"/>
  <c r="U459" i="3"/>
  <c r="V10" i="69"/>
  <c r="V10" i="67"/>
  <c r="V94" i="67" s="1"/>
  <c r="U21" i="69"/>
  <c r="U21" i="67"/>
  <c r="R462" i="3"/>
  <c r="S15" i="69"/>
  <c r="S15" i="67"/>
  <c r="V462" i="3"/>
  <c r="W15" i="69"/>
  <c r="W15" i="67"/>
  <c r="X462" i="3"/>
  <c r="Y15" i="69"/>
  <c r="Y15" i="67"/>
  <c r="G462" i="3"/>
  <c r="H15" i="69"/>
  <c r="H15" i="67"/>
  <c r="Q459" i="3"/>
  <c r="R10" i="69"/>
  <c r="R10" i="67"/>
  <c r="R94" i="67" s="1"/>
  <c r="AE459" i="3"/>
  <c r="AF10" i="67"/>
  <c r="AF94" i="67" s="1"/>
  <c r="AF10" i="69"/>
  <c r="D459" i="3"/>
  <c r="E10" i="69"/>
  <c r="E10" i="67"/>
  <c r="E94" i="67" s="1"/>
  <c r="AB459" i="3"/>
  <c r="AC10" i="69"/>
  <c r="AC10" i="67"/>
  <c r="AC94" i="67" s="1"/>
  <c r="AF21" i="69"/>
  <c r="AF21" i="67"/>
  <c r="E53" i="3"/>
  <c r="E461" i="3" s="1"/>
  <c r="F14" i="69"/>
  <c r="F14" i="67"/>
  <c r="E21" i="69"/>
  <c r="E21" i="67"/>
  <c r="I53" i="3"/>
  <c r="I461" i="3" s="1"/>
  <c r="J14" i="69"/>
  <c r="J14" i="67"/>
  <c r="AA16" i="67"/>
  <c r="S459" i="3"/>
  <c r="T10" i="69"/>
  <c r="T10" i="67"/>
  <c r="T94" i="67" s="1"/>
  <c r="K459" i="3"/>
  <c r="L10" i="69"/>
  <c r="L10" i="67"/>
  <c r="L94" i="67" s="1"/>
  <c r="G459" i="3"/>
  <c r="H10" i="69"/>
  <c r="H10" i="67"/>
  <c r="H94" i="67" s="1"/>
  <c r="E459" i="3"/>
  <c r="F10" i="69"/>
  <c r="F10" i="67"/>
  <c r="F94" i="67" s="1"/>
  <c r="W459" i="3"/>
  <c r="X10" i="69"/>
  <c r="X10" i="67"/>
  <c r="X94" i="67" s="1"/>
  <c r="F53" i="3"/>
  <c r="F461" i="3" s="1"/>
  <c r="G14" i="69"/>
  <c r="G14" i="67"/>
  <c r="X21" i="69"/>
  <c r="X21" i="67"/>
  <c r="AC459" i="3"/>
  <c r="AD10" i="69"/>
  <c r="AD10" i="67"/>
  <c r="AD94" i="67" s="1"/>
  <c r="L21" i="69"/>
  <c r="L21" i="67"/>
  <c r="W53" i="3"/>
  <c r="W461" i="3" s="1"/>
  <c r="X14" i="69"/>
  <c r="X14" i="67"/>
  <c r="P21" i="69"/>
  <c r="P21" i="67"/>
  <c r="AC21" i="69"/>
  <c r="AC21" i="67"/>
  <c r="K53" i="3"/>
  <c r="K461" i="3" s="1"/>
  <c r="L14" i="69"/>
  <c r="L14" i="67"/>
  <c r="M21" i="69"/>
  <c r="M21" i="67"/>
  <c r="O53" i="3"/>
  <c r="O461" i="3" s="1"/>
  <c r="P14" i="69"/>
  <c r="P14" i="67"/>
  <c r="AE21" i="69"/>
  <c r="AE21" i="67"/>
  <c r="D21" i="68"/>
  <c r="D21" i="66"/>
  <c r="I8" i="1"/>
  <c r="Z8" i="1"/>
  <c r="G21" i="68"/>
  <c r="G21" i="66"/>
  <c r="AE53" i="5"/>
  <c r="AE461" i="5" s="1"/>
  <c r="F14" i="66"/>
  <c r="F14" i="68"/>
  <c r="C462" i="3"/>
  <c r="D15" i="69"/>
  <c r="D15" i="67"/>
  <c r="C53" i="3"/>
  <c r="C461" i="3" s="1"/>
  <c r="D14" i="69"/>
  <c r="D14" i="67"/>
  <c r="W497" i="2"/>
  <c r="W608" i="2" s="1"/>
  <c r="G497" i="2"/>
  <c r="G608" i="2" s="1"/>
  <c r="AA149" i="3"/>
  <c r="AE53" i="1"/>
  <c r="AE461" i="1" s="1"/>
  <c r="G14" i="68"/>
  <c r="G14" i="66"/>
  <c r="AE462" i="1"/>
  <c r="G15" i="66"/>
  <c r="G15" i="68"/>
  <c r="AE459" i="1"/>
  <c r="G10" i="66"/>
  <c r="G10" i="68"/>
  <c r="D16" i="67"/>
  <c r="T53" i="3"/>
  <c r="T461" i="3" s="1"/>
  <c r="U14" i="69"/>
  <c r="U14" i="67"/>
  <c r="R459" i="3"/>
  <c r="S10" i="69"/>
  <c r="S10" i="67"/>
  <c r="S94" i="67" s="1"/>
  <c r="N53" i="3"/>
  <c r="N461" i="3" s="1"/>
  <c r="O14" i="69"/>
  <c r="O14" i="67"/>
  <c r="Y53" i="3"/>
  <c r="Y461" i="3" s="1"/>
  <c r="Z14" i="69"/>
  <c r="Z14" i="67"/>
  <c r="M459" i="3"/>
  <c r="N10" i="69"/>
  <c r="N10" i="67"/>
  <c r="N94" i="67" s="1"/>
  <c r="S53" i="3"/>
  <c r="S461" i="3" s="1"/>
  <c r="T14" i="69"/>
  <c r="T14" i="67"/>
  <c r="AA459" i="3"/>
  <c r="AB10" i="67"/>
  <c r="AB94" i="67" s="1"/>
  <c r="AB10" i="69"/>
  <c r="P462" i="3"/>
  <c r="Q15" i="69"/>
  <c r="Q15" i="67"/>
  <c r="AB21" i="69"/>
  <c r="AB21" i="67"/>
  <c r="D53" i="3"/>
  <c r="D461" i="3" s="1"/>
  <c r="E14" i="69"/>
  <c r="E14" i="67"/>
  <c r="AB53" i="3"/>
  <c r="AB461" i="3" s="1"/>
  <c r="AC14" i="69"/>
  <c r="AC14" i="67"/>
  <c r="L53" i="3"/>
  <c r="L461" i="3" s="1"/>
  <c r="M14" i="69"/>
  <c r="M14" i="67"/>
  <c r="AD14" i="69"/>
  <c r="AD14" i="67"/>
  <c r="K462" i="3"/>
  <c r="L15" i="69"/>
  <c r="L15" i="67"/>
  <c r="AD462" i="3"/>
  <c r="AE15" i="69"/>
  <c r="AE15" i="67"/>
  <c r="U462" i="3"/>
  <c r="V15" i="69"/>
  <c r="V15" i="67"/>
  <c r="R53" i="3"/>
  <c r="R461" i="3" s="1"/>
  <c r="S14" i="69"/>
  <c r="S14" i="67"/>
  <c r="N459" i="3"/>
  <c r="O10" i="69"/>
  <c r="O10" i="67"/>
  <c r="O94" i="67" s="1"/>
  <c r="Y459" i="3"/>
  <c r="Z10" i="69"/>
  <c r="Z10" i="67"/>
  <c r="Z94" i="67" s="1"/>
  <c r="X53" i="3"/>
  <c r="X461" i="3" s="1"/>
  <c r="Y14" i="69"/>
  <c r="Y14" i="67"/>
  <c r="O21" i="69"/>
  <c r="O21" i="67"/>
  <c r="G53" i="3"/>
  <c r="G461" i="3" s="1"/>
  <c r="H14" i="69"/>
  <c r="H14" i="67"/>
  <c r="Z21" i="69"/>
  <c r="Z21" i="67"/>
  <c r="W14" i="69"/>
  <c r="W14" i="67"/>
  <c r="I462" i="3"/>
  <c r="J15" i="69"/>
  <c r="J15" i="67"/>
  <c r="J462" i="3"/>
  <c r="K15" i="69"/>
  <c r="K15" i="67"/>
  <c r="Q462" i="3"/>
  <c r="R15" i="69"/>
  <c r="R15" i="67"/>
  <c r="J53" i="3"/>
  <c r="J461" i="3" s="1"/>
  <c r="K14" i="69"/>
  <c r="K14" i="67"/>
  <c r="E462" i="3"/>
  <c r="F15" i="69"/>
  <c r="F15" i="67"/>
  <c r="AC462" i="3"/>
  <c r="AD15" i="69"/>
  <c r="AD15" i="67"/>
  <c r="N21" i="69"/>
  <c r="N21" i="67"/>
  <c r="Z459" i="3"/>
  <c r="AA10" i="69"/>
  <c r="AA10" i="67"/>
  <c r="AA94" i="67" s="1"/>
  <c r="AA462" i="3"/>
  <c r="AB15" i="69"/>
  <c r="AB15" i="67"/>
  <c r="AA21" i="69"/>
  <c r="AA21" i="67"/>
  <c r="AC53" i="3"/>
  <c r="AC461" i="3" s="1"/>
  <c r="F462" i="3"/>
  <c r="G15" i="69"/>
  <c r="G15" i="67"/>
  <c r="S462" i="3"/>
  <c r="T15" i="69"/>
  <c r="T15" i="67"/>
  <c r="AE53" i="2"/>
  <c r="AE461" i="2" s="1"/>
  <c r="D14" i="66"/>
  <c r="K14" i="66" s="1"/>
  <c r="D14" i="68"/>
  <c r="AE459" i="2"/>
  <c r="D10" i="68"/>
  <c r="D10" i="66"/>
  <c r="X80" i="1"/>
  <c r="X465" i="1" s="1"/>
  <c r="G16" i="68"/>
  <c r="G16" i="66"/>
  <c r="AE459" i="5"/>
  <c r="F10" i="66"/>
  <c r="F10" i="68"/>
  <c r="D19" i="69"/>
  <c r="D19" i="67"/>
  <c r="D92" i="67" s="1"/>
  <c r="F21" i="68"/>
  <c r="F21" i="66"/>
  <c r="C459" i="3"/>
  <c r="D10" i="69"/>
  <c r="D10" i="67"/>
  <c r="D94" i="67" s="1"/>
  <c r="AE497" i="2"/>
  <c r="AE608" i="2" s="1"/>
  <c r="T497" i="2"/>
  <c r="T608" i="2" s="1"/>
  <c r="N497" i="2"/>
  <c r="N608" i="2" s="1"/>
  <c r="H459" i="3"/>
  <c r="I10" i="69"/>
  <c r="I10" i="67"/>
  <c r="I94" i="67" s="1"/>
  <c r="V459" i="3"/>
  <c r="W10" i="69"/>
  <c r="W10" i="67"/>
  <c r="W94" i="67" s="1"/>
  <c r="X459" i="3"/>
  <c r="Y10" i="69"/>
  <c r="Y10" i="67"/>
  <c r="Y94" i="67" s="1"/>
  <c r="AA53" i="3"/>
  <c r="AA461" i="3" s="1"/>
  <c r="AB14" i="69"/>
  <c r="AB14" i="67"/>
  <c r="G21" i="69"/>
  <c r="G21" i="67"/>
  <c r="AD53" i="3"/>
  <c r="AD461" i="3" s="1"/>
  <c r="AE14" i="69"/>
  <c r="AE14" i="67"/>
  <c r="O462" i="3"/>
  <c r="P15" i="69"/>
  <c r="P15" i="67"/>
  <c r="L462" i="3"/>
  <c r="M15" i="69"/>
  <c r="M15" i="67"/>
  <c r="H53" i="3"/>
  <c r="H461" i="3" s="1"/>
  <c r="I14" i="69"/>
  <c r="I14" i="67"/>
  <c r="T459" i="3"/>
  <c r="U10" i="69"/>
  <c r="U10" i="67"/>
  <c r="U94" i="67" s="1"/>
  <c r="S21" i="69"/>
  <c r="S21" i="67"/>
  <c r="W21" i="69"/>
  <c r="W21" i="67"/>
  <c r="H21" i="69"/>
  <c r="H21" i="67"/>
  <c r="N462" i="3"/>
  <c r="O15" i="69"/>
  <c r="O15" i="67"/>
  <c r="Y462" i="3"/>
  <c r="Z15" i="69"/>
  <c r="Z15" i="67"/>
  <c r="M462" i="3"/>
  <c r="N15" i="69"/>
  <c r="N15" i="67"/>
  <c r="P459" i="3"/>
  <c r="Q10" i="69"/>
  <c r="Q10" i="67"/>
  <c r="Q94" i="67" s="1"/>
  <c r="L459" i="3"/>
  <c r="M10" i="69"/>
  <c r="M10" i="67"/>
  <c r="M94" i="67" s="1"/>
  <c r="AD459" i="3"/>
  <c r="AE10" i="69"/>
  <c r="AE10" i="67"/>
  <c r="AE94" i="67" s="1"/>
  <c r="F459" i="3"/>
  <c r="G10" i="69"/>
  <c r="G10" i="67"/>
  <c r="G94" i="67" s="1"/>
  <c r="D21" i="69"/>
  <c r="D21" i="67"/>
  <c r="AE462" i="5"/>
  <c r="F15" i="66"/>
  <c r="F15" i="68"/>
  <c r="W299" i="65"/>
  <c r="Z299" i="65"/>
  <c r="K299" i="65"/>
  <c r="P299" i="65"/>
  <c r="P557" i="65" s="1"/>
  <c r="P556" i="65" s="1"/>
  <c r="D112" i="3"/>
  <c r="AB112" i="3"/>
  <c r="O112" i="3"/>
  <c r="X497" i="2"/>
  <c r="X608" i="2" s="1"/>
  <c r="AB149" i="3"/>
  <c r="F497" i="2"/>
  <c r="F608" i="2" s="1"/>
  <c r="AA499" i="3"/>
  <c r="AA497" i="3" s="1"/>
  <c r="AA608" i="3" s="1"/>
  <c r="V149" i="3"/>
  <c r="U149" i="3"/>
  <c r="G149" i="3"/>
  <c r="H149" i="3"/>
  <c r="W149" i="3"/>
  <c r="F149" i="3"/>
  <c r="D80" i="1"/>
  <c r="D465" i="1" s="1"/>
  <c r="N8" i="3"/>
  <c r="AE8" i="1"/>
  <c r="Y80" i="3"/>
  <c r="S69" i="2"/>
  <c r="S68" i="2" s="1"/>
  <c r="S8" i="2"/>
  <c r="W8" i="5"/>
  <c r="W458" i="5" s="1"/>
  <c r="D69" i="5"/>
  <c r="D68" i="5" s="1"/>
  <c r="AE80" i="5"/>
  <c r="G35" i="3"/>
  <c r="F35" i="3"/>
  <c r="D35" i="2"/>
  <c r="AD35" i="2"/>
  <c r="T8" i="5"/>
  <c r="T458" i="5" s="1"/>
  <c r="Q8" i="1"/>
  <c r="AE8" i="3"/>
  <c r="X35" i="3"/>
  <c r="K8" i="3"/>
  <c r="I80" i="2"/>
  <c r="I465" i="2" s="1"/>
  <c r="C35" i="1"/>
  <c r="C80" i="1"/>
  <c r="C465" i="1" s="1"/>
  <c r="P69" i="2"/>
  <c r="P68" i="2" s="1"/>
  <c r="P464" i="2" s="1"/>
  <c r="X299" i="65"/>
  <c r="X298" i="65" s="1"/>
  <c r="X297" i="65" s="1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AC548" i="3" s="1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AA548" i="3" s="1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L548" i="3" s="1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I548" i="3" s="1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S548" i="3" s="1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Z548" i="3" s="1"/>
  <c r="H442" i="3"/>
  <c r="H586" i="3" s="1"/>
  <c r="H586" i="2"/>
  <c r="H643" i="2" s="1"/>
  <c r="N290" i="3"/>
  <c r="N548" i="3" s="1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U548" i="3" s="1"/>
  <c r="AB290" i="3"/>
  <c r="AB548" i="3" s="1"/>
  <c r="M290" i="3"/>
  <c r="M548" i="3" s="1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W548" i="3" s="1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" s="1"/>
  <c r="M511" i="39"/>
  <c r="O170" i="3"/>
  <c r="O512" i="3" s="1"/>
  <c r="O512" i="39"/>
  <c r="O155" i="3"/>
  <c r="O154" i="39"/>
  <c r="O503" i="39"/>
  <c r="O502" i="39" s="1"/>
  <c r="Q169" i="3"/>
  <c r="Q511" i="3" s="1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W509" i="39" s="1"/>
  <c r="Y171" i="3"/>
  <c r="Y513" i="3" s="1"/>
  <c r="Y513" i="39"/>
  <c r="AA172" i="3"/>
  <c r="AA514" i="3" s="1"/>
  <c r="AA514" i="39"/>
  <c r="AA162" i="3"/>
  <c r="AA161" i="39"/>
  <c r="AC171" i="3"/>
  <c r="AC513" i="3" s="1"/>
  <c r="AC513" i="39"/>
  <c r="AE172" i="3"/>
  <c r="AE514" i="39"/>
  <c r="AE162" i="3"/>
  <c r="C109" i="71" s="1"/>
  <c r="AE161" i="39"/>
  <c r="AE509" i="39" s="1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T517" i="41" s="1"/>
  <c r="T515" i="41" s="1"/>
  <c r="T611" i="41" s="1"/>
  <c r="W174" i="4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C120" i="71" s="1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" s="1"/>
  <c r="D511" i="39"/>
  <c r="E164" i="3"/>
  <c r="I171" i="3"/>
  <c r="I513" i="3" s="1"/>
  <c r="I513" i="39"/>
  <c r="C169" i="3"/>
  <c r="C511" i="3" s="1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C112" i="71" s="1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L518" i="1" s="1"/>
  <c r="L515" i="1" s="1"/>
  <c r="L611" i="1" s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122" i="1"/>
  <c r="W183" i="3"/>
  <c r="W182" i="1"/>
  <c r="W518" i="1" s="1"/>
  <c r="W515" i="1" s="1"/>
  <c r="W611" i="1" s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C126" i="71" s="1"/>
  <c r="AE182" i="1"/>
  <c r="AE435" i="3"/>
  <c r="C242" i="71" s="1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U509" i="39" s="1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C111" i="71" s="1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C93" i="71" s="1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" s="1"/>
  <c r="X511" i="39"/>
  <c r="Z170" i="3"/>
  <c r="Z512" i="3" s="1"/>
  <c r="Z512" i="39"/>
  <c r="Z155" i="3"/>
  <c r="Z503" i="39"/>
  <c r="Z502" i="39" s="1"/>
  <c r="Z154" i="39"/>
  <c r="AB169" i="3"/>
  <c r="AB511" i="3" s="1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E517" i="41" s="1"/>
  <c r="E515" i="41" s="1"/>
  <c r="E611" i="41" s="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P518" i="1" s="1"/>
  <c r="P515" i="1" s="1"/>
  <c r="P611" i="1" s="1"/>
  <c r="D142" i="3"/>
  <c r="D490" i="5"/>
  <c r="D141" i="5"/>
  <c r="V136" i="3"/>
  <c r="D183" i="3"/>
  <c r="D182" i="1"/>
  <c r="J132" i="3"/>
  <c r="S142" i="3"/>
  <c r="S141" i="5"/>
  <c r="S490" i="5"/>
  <c r="AA136" i="3"/>
  <c r="T136" i="3"/>
  <c r="I136" i="3"/>
  <c r="Z183" i="3"/>
  <c r="Z182" i="1"/>
  <c r="I488" i="1"/>
  <c r="N125" i="3"/>
  <c r="N481" i="3" s="1"/>
  <c r="N481" i="1"/>
  <c r="Y183" i="3"/>
  <c r="Y182" i="1"/>
  <c r="Y518" i="1" s="1"/>
  <c r="Y515" i="1" s="1"/>
  <c r="Y611" i="1" s="1"/>
  <c r="E488" i="1"/>
  <c r="G125" i="3"/>
  <c r="G481" i="3" s="1"/>
  <c r="G481" i="1"/>
  <c r="C183" i="3"/>
  <c r="C182" i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561" i="2" s="1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561" i="2" s="1"/>
  <c r="H363" i="3"/>
  <c r="H328" i="2"/>
  <c r="D418" i="3"/>
  <c r="D417" i="2"/>
  <c r="D573" i="2" s="1"/>
  <c r="D395" i="3"/>
  <c r="D378" i="3"/>
  <c r="D377" i="2"/>
  <c r="D356" i="3"/>
  <c r="D355" i="2"/>
  <c r="AE283" i="3"/>
  <c r="C184" i="71" s="1"/>
  <c r="AE259" i="3"/>
  <c r="C166" i="71" s="1"/>
  <c r="T546" i="1"/>
  <c r="T287" i="1"/>
  <c r="T267" i="3"/>
  <c r="T237" i="1"/>
  <c r="O548" i="1"/>
  <c r="O271" i="3"/>
  <c r="O245" i="3"/>
  <c r="O244" i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564" i="2" s="1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C157" i="71" s="1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G548" i="3" s="1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J548" i="3" s="1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Y548" i="3" s="1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C548" i="3" s="1"/>
  <c r="V586" i="5"/>
  <c r="V643" i="5" s="1"/>
  <c r="AC444" i="3"/>
  <c r="AC588" i="3" s="1"/>
  <c r="AC588" i="2"/>
  <c r="AC645" i="2" s="1"/>
  <c r="T440" i="5"/>
  <c r="T585" i="5"/>
  <c r="G139" i="3"/>
  <c r="Q290" i="3"/>
  <c r="Q548" i="3" s="1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E548" i="3" s="1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V548" i="3" s="1"/>
  <c r="K290" i="3"/>
  <c r="K548" i="3" s="1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" s="1"/>
  <c r="T511" i="39"/>
  <c r="W170" i="3"/>
  <c r="W512" i="3" s="1"/>
  <c r="W512" i="39"/>
  <c r="W155" i="3"/>
  <c r="W503" i="39"/>
  <c r="W502" i="39" s="1"/>
  <c r="W154" i="39"/>
  <c r="Y169" i="3"/>
  <c r="Y511" i="3" s="1"/>
  <c r="Y511" i="39"/>
  <c r="AA170" i="3"/>
  <c r="AA512" i="3" s="1"/>
  <c r="AA512" i="39"/>
  <c r="AA155" i="3"/>
  <c r="AA503" i="39"/>
  <c r="AA502" i="39" s="1"/>
  <c r="AA154" i="39"/>
  <c r="AC169" i="3"/>
  <c r="AC511" i="3" s="1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M504" i="41"/>
  <c r="T504" i="41"/>
  <c r="R174" i="4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" s="1"/>
  <c r="F511" i="39"/>
  <c r="D164" i="3"/>
  <c r="G171" i="3"/>
  <c r="G513" i="3" s="1"/>
  <c r="G513" i="39"/>
  <c r="I169" i="3"/>
  <c r="I511" i="3" s="1"/>
  <c r="I511" i="39"/>
  <c r="C164" i="3"/>
  <c r="H171" i="3"/>
  <c r="H513" i="3" s="1"/>
  <c r="H513" i="39"/>
  <c r="L172" i="3"/>
  <c r="L514" i="3" s="1"/>
  <c r="L514" i="39"/>
  <c r="L162" i="3"/>
  <c r="L161" i="39"/>
  <c r="L160" i="39" s="1"/>
  <c r="N171" i="3"/>
  <c r="N513" i="3" s="1"/>
  <c r="N513" i="39"/>
  <c r="P172" i="3"/>
  <c r="P514" i="3" s="1"/>
  <c r="P514" i="39"/>
  <c r="P162" i="3"/>
  <c r="P161" i="39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Z171" i="3"/>
  <c r="Z513" i="3" s="1"/>
  <c r="Z513" i="39"/>
  <c r="AB172" i="3"/>
  <c r="AB514" i="3" s="1"/>
  <c r="AB514" i="39"/>
  <c r="AB162" i="3"/>
  <c r="AB161" i="39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O173" i="41" s="1"/>
  <c r="O111" i="41" s="1"/>
  <c r="O4" i="41" s="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E488" i="1"/>
  <c r="AB435" i="3"/>
  <c r="AB434" i="5"/>
  <c r="AB580" i="5" s="1"/>
  <c r="AB637" i="5" s="1"/>
  <c r="AA427" i="3"/>
  <c r="AA426" i="3" s="1"/>
  <c r="AA426" i="5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3" s="1"/>
  <c r="K426" i="5"/>
  <c r="J429" i="3"/>
  <c r="G578" i="5"/>
  <c r="G635" i="5" s="1"/>
  <c r="D435" i="3"/>
  <c r="D434" i="5"/>
  <c r="D580" i="5" s="1"/>
  <c r="D637" i="5" s="1"/>
  <c r="C427" i="3"/>
  <c r="C426" i="5"/>
  <c r="AB578" i="1"/>
  <c r="N578" i="1"/>
  <c r="I578" i="1"/>
  <c r="J578" i="1"/>
  <c r="R578" i="1"/>
  <c r="S578" i="1"/>
  <c r="AA578" i="1"/>
  <c r="W432" i="3"/>
  <c r="W431" i="2"/>
  <c r="W579" i="2" s="1"/>
  <c r="W636" i="2" s="1"/>
  <c r="G432" i="3"/>
  <c r="G431" i="3" s="1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M509" i="39" s="1"/>
  <c r="O171" i="3"/>
  <c r="O513" i="3" s="1"/>
  <c r="O513" i="39"/>
  <c r="Q172" i="3"/>
  <c r="Q514" i="3" s="1"/>
  <c r="Q514" i="39"/>
  <c r="Q162" i="3"/>
  <c r="Q161" i="39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AC517" i="41" s="1"/>
  <c r="AC515" i="41" s="1"/>
  <c r="AC611" i="41" s="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D517" i="41" s="1"/>
  <c r="AD515" i="41" s="1"/>
  <c r="AD611" i="41" s="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C241" i="71" s="1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E168" i="3"/>
  <c r="E510" i="3" s="1"/>
  <c r="E510" i="39"/>
  <c r="G172" i="3"/>
  <c r="G514" i="3" s="1"/>
  <c r="G514" i="39"/>
  <c r="G162" i="3"/>
  <c r="G161" i="39"/>
  <c r="G509" i="39" s="1"/>
  <c r="I168" i="3"/>
  <c r="I510" i="3" s="1"/>
  <c r="I510" i="39"/>
  <c r="C172" i="3"/>
  <c r="C514" i="3" s="1"/>
  <c r="C514" i="39"/>
  <c r="C162" i="3"/>
  <c r="C161" i="39"/>
  <c r="J168" i="3"/>
  <c r="J510" i="3" s="1"/>
  <c r="J510" i="39"/>
  <c r="H172" i="3"/>
  <c r="H514" i="3" s="1"/>
  <c r="H514" i="39"/>
  <c r="H162" i="3"/>
  <c r="H161" i="39"/>
  <c r="H509" i="39" s="1"/>
  <c r="L171" i="3"/>
  <c r="L513" i="3" s="1"/>
  <c r="L513" i="39"/>
  <c r="N172" i="3"/>
  <c r="N514" i="3" s="1"/>
  <c r="N514" i="39"/>
  <c r="N162" i="3"/>
  <c r="N161" i="39"/>
  <c r="P171" i="3"/>
  <c r="P513" i="3" s="1"/>
  <c r="P513" i="39"/>
  <c r="R172" i="3"/>
  <c r="R514" i="3" s="1"/>
  <c r="R514" i="39"/>
  <c r="R162" i="3"/>
  <c r="R161" i="39"/>
  <c r="R509" i="39" s="1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C114" i="71" s="1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K518" i="1" s="1"/>
  <c r="K515" i="1" s="1"/>
  <c r="K611" i="1" s="1"/>
  <c r="T126" i="3"/>
  <c r="T482" i="3" s="1"/>
  <c r="T482" i="1"/>
  <c r="W124" i="3"/>
  <c r="W480" i="3" s="1"/>
  <c r="W480" i="1"/>
  <c r="W122" i="1"/>
  <c r="C133" i="3"/>
  <c r="AC183" i="3"/>
  <c r="AC182" i="1"/>
  <c r="AC518" i="1" s="1"/>
  <c r="AC515" i="1" s="1"/>
  <c r="AC611" i="1" s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Y488" i="1"/>
  <c r="E125" i="3"/>
  <c r="E481" i="3" s="1"/>
  <c r="E481" i="1"/>
  <c r="J183" i="3"/>
  <c r="J182" i="1"/>
  <c r="C488" i="1"/>
  <c r="H125" i="3"/>
  <c r="H481" i="3" s="1"/>
  <c r="H481" i="1"/>
  <c r="R183" i="3"/>
  <c r="R182" i="1"/>
  <c r="S488" i="1"/>
  <c r="X125" i="3"/>
  <c r="X481" i="3" s="1"/>
  <c r="X481" i="1"/>
  <c r="AE176" i="3"/>
  <c r="C121" i="71" s="1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Y429" i="3"/>
  <c r="W578" i="5"/>
  <c r="W635" i="5" s="1"/>
  <c r="S435" i="3"/>
  <c r="S434" i="3" s="1"/>
  <c r="S434" i="5"/>
  <c r="S580" i="5" s="1"/>
  <c r="S637" i="5" s="1"/>
  <c r="R427" i="3"/>
  <c r="R426" i="5"/>
  <c r="Q429" i="3"/>
  <c r="O578" i="5"/>
  <c r="O635" i="5" s="1"/>
  <c r="K435" i="3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P580" i="1" s="1"/>
  <c r="P637" i="1" s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C240" i="71" s="1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573" i="2" s="1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C181" i="71" s="1"/>
  <c r="AE279" i="1"/>
  <c r="AE277" i="1" s="1"/>
  <c r="AE249" i="3"/>
  <c r="C162" i="71" s="1"/>
  <c r="T283" i="3"/>
  <c r="T259" i="3"/>
  <c r="O287" i="1"/>
  <c r="O546" i="1"/>
  <c r="O267" i="3"/>
  <c r="O237" i="1"/>
  <c r="W548" i="1"/>
  <c r="W271" i="3"/>
  <c r="W245" i="3"/>
  <c r="W244" i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T548" i="3" s="1"/>
  <c r="V179" i="3"/>
  <c r="V178" i="40"/>
  <c r="P585" i="5"/>
  <c r="P440" i="5"/>
  <c r="F145" i="3"/>
  <c r="F493" i="3" s="1"/>
  <c r="F141" i="39"/>
  <c r="D290" i="3"/>
  <c r="D548" i="3" s="1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P548" i="3" s="1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H548" i="3" s="1"/>
  <c r="AE289" i="3"/>
  <c r="AE547" i="3" s="1"/>
  <c r="S289" i="3"/>
  <c r="S547" i="3" s="1"/>
  <c r="R290" i="3"/>
  <c r="R548" i="3" s="1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" s="1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AC503" i="41"/>
  <c r="AC154" i="41"/>
  <c r="I504" i="41"/>
  <c r="H174" i="4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" s="1"/>
  <c r="G511" i="39"/>
  <c r="I164" i="3"/>
  <c r="J171" i="3"/>
  <c r="J513" i="3" s="1"/>
  <c r="J513" i="39"/>
  <c r="H169" i="3"/>
  <c r="H511" i="3" s="1"/>
  <c r="H511" i="39"/>
  <c r="L170" i="3"/>
  <c r="L512" i="3" s="1"/>
  <c r="L512" i="39"/>
  <c r="L155" i="3"/>
  <c r="L503" i="39"/>
  <c r="L502" i="39" s="1"/>
  <c r="L154" i="39"/>
  <c r="N169" i="3"/>
  <c r="N511" i="3" s="1"/>
  <c r="N511" i="39"/>
  <c r="P170" i="3"/>
  <c r="P512" i="3" s="1"/>
  <c r="P512" i="39"/>
  <c r="P155" i="3"/>
  <c r="P503" i="39"/>
  <c r="P502" i="39" s="1"/>
  <c r="P154" i="39"/>
  <c r="R169" i="3"/>
  <c r="R511" i="3" s="1"/>
  <c r="R511" i="39"/>
  <c r="U163" i="3"/>
  <c r="V169" i="3"/>
  <c r="V511" i="3" s="1"/>
  <c r="V511" i="39"/>
  <c r="X170" i="3"/>
  <c r="X512" i="3" s="1"/>
  <c r="X512" i="39"/>
  <c r="X155" i="3"/>
  <c r="X503" i="39"/>
  <c r="X502" i="39" s="1"/>
  <c r="X154" i="39"/>
  <c r="Z169" i="3"/>
  <c r="Z511" i="3" s="1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122" i="1"/>
  <c r="AE132" i="3"/>
  <c r="C85" i="71" s="1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Q577" i="5" s="1"/>
  <c r="P429" i="3"/>
  <c r="N578" i="5"/>
  <c r="N635" i="5" s="1"/>
  <c r="J435" i="3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" s="1"/>
  <c r="K511" i="39"/>
  <c r="M170" i="3"/>
  <c r="M512" i="3" s="1"/>
  <c r="M512" i="39"/>
  <c r="M155" i="3"/>
  <c r="M503" i="39"/>
  <c r="M502" i="39" s="1"/>
  <c r="M154" i="39"/>
  <c r="O169" i="3"/>
  <c r="O511" i="3" s="1"/>
  <c r="O511" i="39"/>
  <c r="Q170" i="3"/>
  <c r="Q512" i="3" s="1"/>
  <c r="Q512" i="39"/>
  <c r="Q155" i="3"/>
  <c r="Q503" i="39"/>
  <c r="Q502" i="39" s="1"/>
  <c r="Q154" i="39"/>
  <c r="S169" i="3"/>
  <c r="S511" i="3" s="1"/>
  <c r="S511" i="39"/>
  <c r="U168" i="3"/>
  <c r="U510" i="3" s="1"/>
  <c r="U510" i="39"/>
  <c r="T172" i="3"/>
  <c r="T514" i="3" s="1"/>
  <c r="T514" i="39"/>
  <c r="T162" i="3"/>
  <c r="T161" i="39"/>
  <c r="T509" i="39" s="1"/>
  <c r="W171" i="3"/>
  <c r="W513" i="3" s="1"/>
  <c r="W513" i="39"/>
  <c r="Y172" i="3"/>
  <c r="Y514" i="3" s="1"/>
  <c r="Y514" i="39"/>
  <c r="Y162" i="3"/>
  <c r="Y161" i="39"/>
  <c r="AA171" i="3"/>
  <c r="AA513" i="3" s="1"/>
  <c r="AA513" i="39"/>
  <c r="AC172" i="3"/>
  <c r="AC514" i="3" s="1"/>
  <c r="AC514" i="39"/>
  <c r="AC162" i="3"/>
  <c r="AC161" i="39"/>
  <c r="AC509" i="39" s="1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AB517" i="41" s="1"/>
  <c r="AB515" i="41" s="1"/>
  <c r="AB611" i="41" s="1"/>
  <c r="K140" i="3"/>
  <c r="K488" i="3" s="1"/>
  <c r="K488" i="5"/>
  <c r="Z132" i="3"/>
  <c r="U131" i="3"/>
  <c r="U130" i="5"/>
  <c r="AB133" i="3"/>
  <c r="P133" i="3"/>
  <c r="Y134" i="3"/>
  <c r="AC131" i="3"/>
  <c r="AC130" i="5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C122" i="71" s="1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C239" i="71" s="1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" s="1"/>
  <c r="L511" i="39"/>
  <c r="N170" i="3"/>
  <c r="N512" i="3" s="1"/>
  <c r="N512" i="39"/>
  <c r="N155" i="3"/>
  <c r="N503" i="39"/>
  <c r="N502" i="39" s="1"/>
  <c r="N154" i="39"/>
  <c r="P169" i="3"/>
  <c r="P511" i="3" s="1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C110" i="71" s="1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AA504" i="41"/>
  <c r="G504" i="41"/>
  <c r="K134" i="3"/>
  <c r="Z131" i="3"/>
  <c r="Z130" i="5"/>
  <c r="G135" i="3"/>
  <c r="L124" i="3"/>
  <c r="L480" i="3" s="1"/>
  <c r="L480" i="1"/>
  <c r="L122" i="1"/>
  <c r="X133" i="3"/>
  <c r="P136" i="3"/>
  <c r="AC134" i="3"/>
  <c r="F183" i="3"/>
  <c r="F182" i="1"/>
  <c r="K488" i="1"/>
  <c r="T124" i="3"/>
  <c r="T122" i="1"/>
  <c r="T480" i="1"/>
  <c r="L136" i="3"/>
  <c r="V183" i="3"/>
  <c r="V182" i="3" s="1"/>
  <c r="V518" i="3" s="1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U488" i="1"/>
  <c r="Y125" i="3"/>
  <c r="Y481" i="3" s="1"/>
  <c r="Y481" i="1"/>
  <c r="G183" i="3"/>
  <c r="G182" i="1"/>
  <c r="J488" i="1"/>
  <c r="C125" i="3"/>
  <c r="C481" i="3" s="1"/>
  <c r="C481" i="1"/>
  <c r="O183" i="3"/>
  <c r="O182" i="1"/>
  <c r="O518" i="1" s="1"/>
  <c r="O515" i="1" s="1"/>
  <c r="O611" i="1" s="1"/>
  <c r="R488" i="1"/>
  <c r="S125" i="3"/>
  <c r="S481" i="3" s="1"/>
  <c r="S481" i="1"/>
  <c r="M183" i="3"/>
  <c r="M182" i="1"/>
  <c r="AE174" i="4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P577" i="5" s="1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C175" i="71" s="1"/>
  <c r="AE245" i="3"/>
  <c r="C158" i="71" s="1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Y412" i="3"/>
  <c r="Y394" i="3"/>
  <c r="Y393" i="2"/>
  <c r="Y564" i="2" s="1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3" s="1"/>
  <c r="P368" i="2"/>
  <c r="N412" i="3"/>
  <c r="N389" i="3"/>
  <c r="N360" i="3"/>
  <c r="N359" i="3" s="1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C178" i="71" s="1"/>
  <c r="AE532" i="1"/>
  <c r="M441" i="3"/>
  <c r="M585" i="2"/>
  <c r="M440" i="2"/>
  <c r="X290" i="3"/>
  <c r="X548" i="3" s="1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40"/>
  <c r="F290" i="3"/>
  <c r="F548" i="3" s="1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O548" i="3" s="1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M171" i="3"/>
  <c r="M513" i="3" s="1"/>
  <c r="M513" i="39"/>
  <c r="O172" i="3"/>
  <c r="O514" i="3" s="1"/>
  <c r="O514" i="39"/>
  <c r="O162" i="3"/>
  <c r="O161" i="39"/>
  <c r="O160" i="39" s="1"/>
  <c r="O111" i="39" s="1"/>
  <c r="O4" i="39" s="1"/>
  <c r="Q171" i="3"/>
  <c r="Q513" i="3" s="1"/>
  <c r="Q513" i="39"/>
  <c r="S172" i="3"/>
  <c r="S514" i="3" s="1"/>
  <c r="S514" i="39"/>
  <c r="S162" i="3"/>
  <c r="S161" i="39"/>
  <c r="U164" i="3"/>
  <c r="V165" i="3"/>
  <c r="W166" i="3"/>
  <c r="X163" i="3"/>
  <c r="Z165" i="3"/>
  <c r="AA166" i="3"/>
  <c r="AB163" i="3"/>
  <c r="AD165" i="3"/>
  <c r="AE166" i="3"/>
  <c r="C113" i="71" s="1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Z504" i="41"/>
  <c r="C174" i="41"/>
  <c r="C517" i="41" s="1"/>
  <c r="C515" i="41" s="1"/>
  <c r="C611" i="41" s="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Y136" i="3"/>
  <c r="AB183" i="3"/>
  <c r="AB182" i="1"/>
  <c r="AB518" i="1" s="1"/>
  <c r="AB515" i="1" s="1"/>
  <c r="AB611" i="1" s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C243" i="71" s="1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C635" i="1" s="1"/>
  <c r="V578" i="1"/>
  <c r="V635" i="1" s="1"/>
  <c r="AD578" i="1"/>
  <c r="F578" i="1"/>
  <c r="AE578" i="1"/>
  <c r="AE635" i="1" s="1"/>
  <c r="Z578" i="1"/>
  <c r="Z635" i="1" s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" s="1"/>
  <c r="E511" i="39"/>
  <c r="G164" i="3"/>
  <c r="C171" i="3"/>
  <c r="C513" i="3" s="1"/>
  <c r="C513" i="39"/>
  <c r="J169" i="3"/>
  <c r="J511" i="3" s="1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V503" i="41"/>
  <c r="V154" i="41"/>
  <c r="K504" i="41"/>
  <c r="F174" i="41"/>
  <c r="R131" i="3"/>
  <c r="R130" i="3" s="1"/>
  <c r="R486" i="3" s="1"/>
  <c r="R130" i="5"/>
  <c r="Z133" i="3"/>
  <c r="G133" i="3"/>
  <c r="AB134" i="3"/>
  <c r="X131" i="3"/>
  <c r="X130" i="5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122" i="1"/>
  <c r="N185" i="3"/>
  <c r="U126" i="3"/>
  <c r="U482" i="3" s="1"/>
  <c r="U482" i="1"/>
  <c r="Y124" i="3"/>
  <c r="Y480" i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3" s="1"/>
  <c r="S480" i="1"/>
  <c r="S122" i="1"/>
  <c r="M185" i="3"/>
  <c r="AD175" i="3"/>
  <c r="AD174" i="3" s="1"/>
  <c r="AD516" i="3" s="1"/>
  <c r="AD174" i="40"/>
  <c r="AD161" i="40"/>
  <c r="AD143" i="3"/>
  <c r="AD491" i="3" s="1"/>
  <c r="AD491" i="5"/>
  <c r="AD125" i="3"/>
  <c r="AD481" i="3" s="1"/>
  <c r="AD481" i="1"/>
  <c r="AD427" i="3"/>
  <c r="AD426" i="5"/>
  <c r="AD577" i="5" s="1"/>
  <c r="AE429" i="3"/>
  <c r="AB578" i="5"/>
  <c r="AB635" i="5" s="1"/>
  <c r="X435" i="3"/>
  <c r="X434" i="3" s="1"/>
  <c r="X434" i="5"/>
  <c r="X580" i="5" s="1"/>
  <c r="X637" i="5" s="1"/>
  <c r="W427" i="3"/>
  <c r="W426" i="5"/>
  <c r="V429" i="3"/>
  <c r="T578" i="5"/>
  <c r="T635" i="5" s="1"/>
  <c r="P435" i="3"/>
  <c r="P434" i="3" s="1"/>
  <c r="P434" i="5"/>
  <c r="P580" i="5" s="1"/>
  <c r="P637" i="5" s="1"/>
  <c r="O427" i="3"/>
  <c r="O426" i="5"/>
  <c r="N429" i="3"/>
  <c r="L578" i="5"/>
  <c r="L635" i="5" s="1"/>
  <c r="G435" i="3"/>
  <c r="G434" i="3" s="1"/>
  <c r="G434" i="5"/>
  <c r="G580" i="5" s="1"/>
  <c r="G637" i="5" s="1"/>
  <c r="H427" i="3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" s="1"/>
  <c r="W511" i="39"/>
  <c r="Y170" i="3"/>
  <c r="Y512" i="3" s="1"/>
  <c r="Y512" i="39"/>
  <c r="Y155" i="3"/>
  <c r="Y503" i="39"/>
  <c r="Y502" i="39" s="1"/>
  <c r="Y154" i="39"/>
  <c r="AA169" i="3"/>
  <c r="AA511" i="3" s="1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3" s="1"/>
  <c r="K516" i="3" s="1"/>
  <c r="K174" i="40"/>
  <c r="K161" i="40"/>
  <c r="Y176" i="3"/>
  <c r="E513" i="40"/>
  <c r="E144" i="3"/>
  <c r="E492" i="3" s="1"/>
  <c r="E492" i="40"/>
  <c r="E489" i="40" s="1"/>
  <c r="E141" i="40"/>
  <c r="H503" i="41"/>
  <c r="H154" i="41"/>
  <c r="Y504" i="41"/>
  <c r="AB504" i="41"/>
  <c r="K135" i="3"/>
  <c r="U142" i="3"/>
  <c r="U490" i="5"/>
  <c r="U489" i="5" s="1"/>
  <c r="U607" i="5" s="1"/>
  <c r="U141" i="5"/>
  <c r="G136" i="3"/>
  <c r="X134" i="3"/>
  <c r="Q183" i="3"/>
  <c r="Q182" i="3" s="1"/>
  <c r="Q518" i="3" s="1"/>
  <c r="Q182" i="1"/>
  <c r="AC142" i="3"/>
  <c r="AC490" i="5"/>
  <c r="AC489" i="5" s="1"/>
  <c r="AC607" i="5" s="1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C84" i="71" s="1"/>
  <c r="AE130" i="5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U578" i="1"/>
  <c r="O578" i="1"/>
  <c r="W578" i="1"/>
  <c r="W635" i="1" s="1"/>
  <c r="W633" i="1" s="1"/>
  <c r="W661" i="1" s="1"/>
  <c r="W106" i="44" s="1"/>
  <c r="T578" i="1"/>
  <c r="Y578" i="1"/>
  <c r="M578" i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D168" i="3"/>
  <c r="D510" i="3" s="1"/>
  <c r="D510" i="39"/>
  <c r="E172" i="3"/>
  <c r="E514" i="3" s="1"/>
  <c r="E514" i="39"/>
  <c r="E162" i="3"/>
  <c r="E161" i="39"/>
  <c r="E509" i="39" s="1"/>
  <c r="G168" i="3"/>
  <c r="G510" i="3" s="1"/>
  <c r="G510" i="39"/>
  <c r="I172" i="3"/>
  <c r="I514" i="3" s="1"/>
  <c r="I514" i="39"/>
  <c r="I162" i="3"/>
  <c r="I161" i="39"/>
  <c r="C168" i="3"/>
  <c r="C510" i="3" s="1"/>
  <c r="C510" i="39"/>
  <c r="J172" i="3"/>
  <c r="J514" i="3" s="1"/>
  <c r="J514" i="39"/>
  <c r="J162" i="3"/>
  <c r="J161" i="39"/>
  <c r="J509" i="39" s="1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V509" i="39" s="1"/>
  <c r="X171" i="3"/>
  <c r="X513" i="3" s="1"/>
  <c r="X513" i="39"/>
  <c r="Z172" i="3"/>
  <c r="Z514" i="3" s="1"/>
  <c r="Z514" i="39"/>
  <c r="Z162" i="3"/>
  <c r="Z161" i="39"/>
  <c r="AB171" i="3"/>
  <c r="AB513" i="3" s="1"/>
  <c r="AB513" i="39"/>
  <c r="AD172" i="3"/>
  <c r="AD514" i="3" s="1"/>
  <c r="AD514" i="39"/>
  <c r="AD162" i="3"/>
  <c r="AD161" i="39"/>
  <c r="AD509" i="39" s="1"/>
  <c r="S175" i="3"/>
  <c r="S174" i="3" s="1"/>
  <c r="S516" i="3" s="1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J504" i="41"/>
  <c r="P504" i="41"/>
  <c r="N174" i="41"/>
  <c r="S503" i="41"/>
  <c r="S502" i="41" s="1"/>
  <c r="S154" i="41"/>
  <c r="Z142" i="3"/>
  <c r="Z141" i="5"/>
  <c r="Z490" i="5"/>
  <c r="U134" i="3"/>
  <c r="G131" i="3"/>
  <c r="G130" i="5"/>
  <c r="AB136" i="3"/>
  <c r="AA183" i="3"/>
  <c r="AA182" i="3" s="1"/>
  <c r="AA518" i="3" s="1"/>
  <c r="AA182" i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W133" i="3"/>
  <c r="J136" i="3"/>
  <c r="F134" i="3"/>
  <c r="S131" i="3"/>
  <c r="S130" i="5"/>
  <c r="M133" i="3"/>
  <c r="N133" i="3"/>
  <c r="Q133" i="3"/>
  <c r="I183" i="3"/>
  <c r="I182" i="3" s="1"/>
  <c r="I518" i="3" s="1"/>
  <c r="I182" i="1"/>
  <c r="I173" i="1" s="1"/>
  <c r="I111" i="1" s="1"/>
  <c r="N488" i="1"/>
  <c r="U125" i="3"/>
  <c r="U481" i="3" s="1"/>
  <c r="U481" i="1"/>
  <c r="E183" i="3"/>
  <c r="E182" i="3" s="1"/>
  <c r="E518" i="3" s="1"/>
  <c r="E182" i="1"/>
  <c r="G488" i="1"/>
  <c r="J125" i="3"/>
  <c r="J481" i="3" s="1"/>
  <c r="J481" i="1"/>
  <c r="H183" i="3"/>
  <c r="H182" i="3" s="1"/>
  <c r="H518" i="3" s="1"/>
  <c r="H182" i="1"/>
  <c r="O488" i="1"/>
  <c r="R125" i="3"/>
  <c r="R481" i="3" s="1"/>
  <c r="R481" i="1"/>
  <c r="X183" i="3"/>
  <c r="X182" i="3" s="1"/>
  <c r="X518" i="3" s="1"/>
  <c r="X182" i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V577" i="5" s="1"/>
  <c r="U429" i="3"/>
  <c r="S578" i="5"/>
  <c r="S635" i="5" s="1"/>
  <c r="O435" i="3"/>
  <c r="O434" i="5"/>
  <c r="O580" i="5" s="1"/>
  <c r="O637" i="5" s="1"/>
  <c r="N427" i="3"/>
  <c r="N426" i="5"/>
  <c r="M429" i="3"/>
  <c r="K578" i="5"/>
  <c r="K635" i="5" s="1"/>
  <c r="H435" i="3"/>
  <c r="H434" i="5"/>
  <c r="H580" i="5" s="1"/>
  <c r="H637" i="5" s="1"/>
  <c r="F427" i="3"/>
  <c r="F426" i="5"/>
  <c r="F577" i="5" s="1"/>
  <c r="E429" i="3"/>
  <c r="C578" i="5"/>
  <c r="C635" i="5" s="1"/>
  <c r="L578" i="1"/>
  <c r="L576" i="1" s="1"/>
  <c r="AC578" i="1"/>
  <c r="P578" i="1"/>
  <c r="X578" i="1"/>
  <c r="G578" i="1"/>
  <c r="G576" i="1" s="1"/>
  <c r="E578" i="1"/>
  <c r="E635" i="1" s="1"/>
  <c r="H578" i="1"/>
  <c r="J432" i="3"/>
  <c r="J431" i="3" s="1"/>
  <c r="J431" i="2"/>
  <c r="J579" i="2" s="1"/>
  <c r="J636" i="2" s="1"/>
  <c r="R432" i="3"/>
  <c r="R431" i="2"/>
  <c r="R579" i="2" s="1"/>
  <c r="R636" i="2" s="1"/>
  <c r="D432" i="3"/>
  <c r="D431" i="3" s="1"/>
  <c r="D431" i="2"/>
  <c r="D579" i="2" s="1"/>
  <c r="D636" i="2" s="1"/>
  <c r="F432" i="3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C173" i="71" s="1"/>
  <c r="AE237" i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H217" i="1" s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3" s="1"/>
  <c r="N380" i="2"/>
  <c r="N243" i="3"/>
  <c r="AB403" i="3"/>
  <c r="AB369" i="3"/>
  <c r="AB368" i="3" s="1"/>
  <c r="AB368" i="2"/>
  <c r="M394" i="3"/>
  <c r="M393" i="2"/>
  <c r="M564" i="2" s="1"/>
  <c r="Z394" i="3"/>
  <c r="Z393" i="2"/>
  <c r="Z564" i="2" s="1"/>
  <c r="H394" i="3"/>
  <c r="H393" i="2"/>
  <c r="H564" i="2" s="1"/>
  <c r="D403" i="3"/>
  <c r="D360" i="3"/>
  <c r="D359" i="2"/>
  <c r="D358" i="2" s="1"/>
  <c r="AE263" i="3"/>
  <c r="C169" i="71" s="1"/>
  <c r="AE219" i="1"/>
  <c r="AE217" i="1" s="1"/>
  <c r="M408" i="3"/>
  <c r="M569" i="3" s="1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C180" i="71" s="1"/>
  <c r="AE248" i="3"/>
  <c r="C161" i="71" s="1"/>
  <c r="T278" i="3"/>
  <c r="T248" i="3"/>
  <c r="O278" i="3"/>
  <c r="O248" i="3"/>
  <c r="W278" i="3"/>
  <c r="W248" i="3"/>
  <c r="Y420" i="3"/>
  <c r="Y402" i="3"/>
  <c r="Y401" i="2"/>
  <c r="Y567" i="2" s="1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C171" i="71" s="1"/>
  <c r="AE242" i="3"/>
  <c r="C156" i="71" s="1"/>
  <c r="T282" i="3"/>
  <c r="T251" i="3"/>
  <c r="T230" i="1"/>
  <c r="T534" i="1" s="1"/>
  <c r="O547" i="1"/>
  <c r="O265" i="3"/>
  <c r="O242" i="3"/>
  <c r="W282" i="3"/>
  <c r="W251" i="3"/>
  <c r="W230" i="1"/>
  <c r="W534" i="1" s="1"/>
  <c r="Y423" i="3"/>
  <c r="Y574" i="3" s="1"/>
  <c r="Y631" i="3" s="1"/>
  <c r="Y574" i="2"/>
  <c r="Y631" i="2" s="1"/>
  <c r="Y405" i="3"/>
  <c r="Y379" i="3"/>
  <c r="H276" i="3"/>
  <c r="H261" i="3"/>
  <c r="H260" i="1"/>
  <c r="H258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563" i="2"/>
  <c r="N562" i="2" s="1"/>
  <c r="N627" i="2" s="1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C179" i="71" s="1"/>
  <c r="AE261" i="3"/>
  <c r="C167" i="71" s="1"/>
  <c r="AE260" i="1"/>
  <c r="AE258" i="1" s="1"/>
  <c r="AE542" i="1" s="1"/>
  <c r="T284" i="3"/>
  <c r="T268" i="3"/>
  <c r="T246" i="3"/>
  <c r="T226" i="1"/>
  <c r="T533" i="1" s="1"/>
  <c r="O276" i="3"/>
  <c r="O261" i="3"/>
  <c r="O260" i="1"/>
  <c r="O258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570" i="2" s="1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J561" i="2" s="1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S233" i="3"/>
  <c r="S203" i="3"/>
  <c r="S202" i="5"/>
  <c r="S528" i="5" s="1"/>
  <c r="R231" i="3"/>
  <c r="R209" i="3"/>
  <c r="Y393" i="5"/>
  <c r="Y564" i="5" s="1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M359" i="5"/>
  <c r="M358" i="5" s="1"/>
  <c r="M349" i="5" s="1"/>
  <c r="M299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Y224" i="3"/>
  <c r="G276" i="3"/>
  <c r="G261" i="3"/>
  <c r="G260" i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573" i="2" s="1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R547" i="5"/>
  <c r="R223" i="3"/>
  <c r="R196" i="3"/>
  <c r="R195" i="5"/>
  <c r="R193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O557" i="1" s="1"/>
  <c r="O556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C276" i="3"/>
  <c r="C261" i="3"/>
  <c r="C260" i="1"/>
  <c r="C258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564" i="2" s="1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U393" i="1"/>
  <c r="U564" i="1" s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K526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571" i="2" s="1"/>
  <c r="T630" i="2" s="1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G298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W359" i="5"/>
  <c r="W358" i="5" s="1"/>
  <c r="W349" i="5" s="1"/>
  <c r="W299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M417" i="1"/>
  <c r="AE417" i="5"/>
  <c r="T417" i="5"/>
  <c r="T415" i="5" s="1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Y531" i="1" s="1"/>
  <c r="I263" i="3"/>
  <c r="I219" i="1"/>
  <c r="I217" i="1" s="1"/>
  <c r="F263" i="3"/>
  <c r="F219" i="1"/>
  <c r="F217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O526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3" s="1"/>
  <c r="Y371" i="2"/>
  <c r="H285" i="3"/>
  <c r="H262" i="3"/>
  <c r="C406" i="3"/>
  <c r="C384" i="3"/>
  <c r="C560" i="3" s="1"/>
  <c r="C383" i="2"/>
  <c r="C560" i="2"/>
  <c r="C559" i="2" s="1"/>
  <c r="C626" i="2" s="1"/>
  <c r="C362" i="3"/>
  <c r="C302" i="2"/>
  <c r="P416" i="3"/>
  <c r="P572" i="3" s="1"/>
  <c r="P415" i="2"/>
  <c r="P572" i="2"/>
  <c r="P571" i="2" s="1"/>
  <c r="P630" i="2" s="1"/>
  <c r="P397" i="3"/>
  <c r="P372" i="3"/>
  <c r="P371" i="2"/>
  <c r="N416" i="3"/>
  <c r="N572" i="3" s="1"/>
  <c r="N415" i="2"/>
  <c r="N572" i="2"/>
  <c r="N571" i="2" s="1"/>
  <c r="N630" i="2" s="1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383" i="2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559" i="2" s="1"/>
  <c r="H626" i="2" s="1"/>
  <c r="H383" i="2"/>
  <c r="H362" i="3"/>
  <c r="H302" i="2"/>
  <c r="D416" i="3"/>
  <c r="D572" i="3" s="1"/>
  <c r="D572" i="2"/>
  <c r="D397" i="3"/>
  <c r="D372" i="3"/>
  <c r="D371" i="2"/>
  <c r="AE285" i="3"/>
  <c r="C186" i="71" s="1"/>
  <c r="AE262" i="3"/>
  <c r="C168" i="71" s="1"/>
  <c r="T274" i="3"/>
  <c r="T247" i="3"/>
  <c r="O285" i="3"/>
  <c r="O262" i="3"/>
  <c r="W274" i="3"/>
  <c r="W247" i="3"/>
  <c r="Y419" i="3"/>
  <c r="Y396" i="3"/>
  <c r="Y375" i="3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2"/>
  <c r="N410" i="3"/>
  <c r="N409" i="2"/>
  <c r="N570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3" s="1"/>
  <c r="D374" i="2"/>
  <c r="AE273" i="3"/>
  <c r="C176" i="71" s="1"/>
  <c r="AE272" i="1"/>
  <c r="AE270" i="1" s="1"/>
  <c r="AE250" i="3"/>
  <c r="C163" i="71" s="1"/>
  <c r="T281" i="3"/>
  <c r="T264" i="3"/>
  <c r="T241" i="3"/>
  <c r="O273" i="3"/>
  <c r="O272" i="1"/>
  <c r="O270" i="1" s="1"/>
  <c r="O250" i="3"/>
  <c r="W281" i="3"/>
  <c r="W264" i="3"/>
  <c r="W241" i="3"/>
  <c r="W240" i="1"/>
  <c r="W535" i="1" s="1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58" i="1" s="1"/>
  <c r="U542" i="1" s="1"/>
  <c r="U226" i="1"/>
  <c r="U533" i="1" s="1"/>
  <c r="V386" i="3"/>
  <c r="V385" i="2"/>
  <c r="V561" i="2" s="1"/>
  <c r="AA282" i="3"/>
  <c r="I372" i="3"/>
  <c r="I371" i="2"/>
  <c r="N417" i="5"/>
  <c r="S239" i="3"/>
  <c r="G285" i="3"/>
  <c r="AA404" i="3"/>
  <c r="AA352" i="3"/>
  <c r="W413" i="3"/>
  <c r="W378" i="3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G275" i="3"/>
  <c r="G532" i="1"/>
  <c r="AA414" i="3"/>
  <c r="W410" i="3"/>
  <c r="W409" i="2"/>
  <c r="W570" i="2" s="1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P298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Y197" i="3"/>
  <c r="G273" i="3"/>
  <c r="G272" i="1"/>
  <c r="G270" i="1" s="1"/>
  <c r="G269" i="1" s="1"/>
  <c r="G543" i="1" s="1"/>
  <c r="G250" i="3"/>
  <c r="AA412" i="3"/>
  <c r="AA394" i="3"/>
  <c r="AA393" i="2"/>
  <c r="AA369" i="3"/>
  <c r="AA368" i="2"/>
  <c r="W412" i="3"/>
  <c r="W394" i="3"/>
  <c r="W393" i="2"/>
  <c r="W391" i="2" s="1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571" i="2" s="1"/>
  <c r="I630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R529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T349" i="2" s="1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Q573" i="5" s="1"/>
  <c r="Q571" i="5" s="1"/>
  <c r="Q630" i="5" s="1"/>
  <c r="M359" i="1"/>
  <c r="M358" i="1" s="1"/>
  <c r="M349" i="1" s="1"/>
  <c r="M299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382" i="3"/>
  <c r="K361" i="3"/>
  <c r="AC413" i="3"/>
  <c r="AC390" i="3"/>
  <c r="AC370" i="3"/>
  <c r="AC352" i="3"/>
  <c r="X422" i="3"/>
  <c r="X400" i="3"/>
  <c r="X566" i="2"/>
  <c r="X565" i="2" s="1"/>
  <c r="X628" i="2" s="1"/>
  <c r="X399" i="2"/>
  <c r="X382" i="3"/>
  <c r="X361" i="3"/>
  <c r="D546" i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407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V359" i="1"/>
  <c r="V358" i="1" s="1"/>
  <c r="V349" i="1" s="1"/>
  <c r="V299" i="1" s="1"/>
  <c r="L209" i="3"/>
  <c r="J211" i="3"/>
  <c r="K214" i="3"/>
  <c r="K213" i="5"/>
  <c r="K206" i="5" s="1"/>
  <c r="K529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C234" i="3"/>
  <c r="C194" i="3"/>
  <c r="Y234" i="3"/>
  <c r="Y194" i="3"/>
  <c r="AD247" i="3"/>
  <c r="S208" i="3"/>
  <c r="S196" i="3"/>
  <c r="S195" i="5"/>
  <c r="S193" i="5" s="1"/>
  <c r="S526" i="5" s="1"/>
  <c r="R215" i="3"/>
  <c r="AD359" i="5"/>
  <c r="AD358" i="5" s="1"/>
  <c r="AD349" i="5" s="1"/>
  <c r="AD299" i="5" s="1"/>
  <c r="AD298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AA531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I534" i="1" s="1"/>
  <c r="F548" i="1"/>
  <c r="F271" i="3"/>
  <c r="F245" i="3"/>
  <c r="F244" i="1"/>
  <c r="F240" i="1" s="1"/>
  <c r="F535" i="1" s="1"/>
  <c r="J359" i="1"/>
  <c r="J358" i="1" s="1"/>
  <c r="J349" i="1" s="1"/>
  <c r="J299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Q557" i="5" s="1"/>
  <c r="Q556" i="5" s="1"/>
  <c r="I359" i="5"/>
  <c r="I358" i="5" s="1"/>
  <c r="I349" i="5" s="1"/>
  <c r="I299" i="5" s="1"/>
  <c r="AD359" i="1"/>
  <c r="AD358" i="1" s="1"/>
  <c r="AD349" i="1" s="1"/>
  <c r="AD299" i="1" s="1"/>
  <c r="Z359" i="5"/>
  <c r="Z358" i="5" s="1"/>
  <c r="Z349" i="5" s="1"/>
  <c r="Z299" i="5" s="1"/>
  <c r="L359" i="5"/>
  <c r="L358" i="5" s="1"/>
  <c r="L349" i="5" s="1"/>
  <c r="L299" i="5" s="1"/>
  <c r="L557" i="5" s="1"/>
  <c r="L556" i="5" s="1"/>
  <c r="AC359" i="5"/>
  <c r="AC358" i="5" s="1"/>
  <c r="AC349" i="5" s="1"/>
  <c r="AC299" i="5" s="1"/>
  <c r="L546" i="5"/>
  <c r="L287" i="5"/>
  <c r="L234" i="3"/>
  <c r="L207" i="3"/>
  <c r="J547" i="5"/>
  <c r="J232" i="3"/>
  <c r="J220" i="3"/>
  <c r="J219" i="5"/>
  <c r="J217" i="5" s="1"/>
  <c r="K554" i="5"/>
  <c r="K623" i="5" s="1"/>
  <c r="K254" i="3"/>
  <c r="K538" i="3" s="1"/>
  <c r="K538" i="5"/>
  <c r="K222" i="3"/>
  <c r="K199" i="3"/>
  <c r="C417" i="5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15" i="2"/>
  <c r="Z421" i="3"/>
  <c r="Z398" i="3"/>
  <c r="Z373" i="3"/>
  <c r="Z351" i="3"/>
  <c r="Z350" i="2"/>
  <c r="Z315" i="2"/>
  <c r="H421" i="3"/>
  <c r="H398" i="3"/>
  <c r="H373" i="3"/>
  <c r="H351" i="3"/>
  <c r="H350" i="2"/>
  <c r="H315" i="2"/>
  <c r="O294" i="3"/>
  <c r="O552" i="2"/>
  <c r="O621" i="2" s="1"/>
  <c r="D408" i="3"/>
  <c r="D569" i="3" s="1"/>
  <c r="D569" i="2"/>
  <c r="D389" i="3"/>
  <c r="D366" i="3"/>
  <c r="AE266" i="3"/>
  <c r="C172" i="71" s="1"/>
  <c r="T266" i="3"/>
  <c r="O266" i="3"/>
  <c r="W266" i="3"/>
  <c r="Y411" i="3"/>
  <c r="Y388" i="3"/>
  <c r="Y365" i="3"/>
  <c r="Y364" i="3" s="1"/>
  <c r="Y364" i="2"/>
  <c r="Y341" i="2"/>
  <c r="H282" i="3"/>
  <c r="H251" i="3"/>
  <c r="C420" i="3"/>
  <c r="C402" i="3"/>
  <c r="C401" i="2"/>
  <c r="C567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3" s="1"/>
  <c r="N364" i="2"/>
  <c r="N341" i="2"/>
  <c r="N282" i="3"/>
  <c r="N251" i="3"/>
  <c r="N230" i="1"/>
  <c r="N534" i="1" s="1"/>
  <c r="AB420" i="3"/>
  <c r="AB402" i="3"/>
  <c r="AB401" i="2"/>
  <c r="AB567" i="2" s="1"/>
  <c r="AB565" i="2" s="1"/>
  <c r="AB628" i="2" s="1"/>
  <c r="AB376" i="3"/>
  <c r="AB354" i="3"/>
  <c r="M420" i="3"/>
  <c r="M402" i="3"/>
  <c r="M401" i="2"/>
  <c r="M567" i="2" s="1"/>
  <c r="M376" i="3"/>
  <c r="M354" i="3"/>
  <c r="Z420" i="3"/>
  <c r="Z402" i="3"/>
  <c r="Z401" i="2"/>
  <c r="Z567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C183" i="71" s="1"/>
  <c r="AE251" i="3"/>
  <c r="C164" i="71" s="1"/>
  <c r="AE230" i="1"/>
  <c r="AE534" i="1" s="1"/>
  <c r="T547" i="1"/>
  <c r="T265" i="3"/>
  <c r="T242" i="3"/>
  <c r="O282" i="3"/>
  <c r="O251" i="3"/>
  <c r="O230" i="1"/>
  <c r="O534" i="1" s="1"/>
  <c r="W547" i="1"/>
  <c r="W265" i="3"/>
  <c r="W242" i="3"/>
  <c r="Y414" i="3"/>
  <c r="Y392" i="3"/>
  <c r="Y563" i="3" s="1"/>
  <c r="Y563" i="2"/>
  <c r="Y357" i="3"/>
  <c r="H284" i="3"/>
  <c r="H268" i="3"/>
  <c r="H246" i="3"/>
  <c r="H226" i="1"/>
  <c r="H533" i="1" s="1"/>
  <c r="C414" i="3"/>
  <c r="C392" i="3"/>
  <c r="C563" i="2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C185" i="71" s="1"/>
  <c r="AE268" i="3"/>
  <c r="C174" i="71" s="1"/>
  <c r="AE246" i="3"/>
  <c r="C159" i="71" s="1"/>
  <c r="AE226" i="1"/>
  <c r="AE533" i="1" s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W542" i="1" s="1"/>
  <c r="Y422" i="3"/>
  <c r="Y400" i="3"/>
  <c r="Y566" i="3" s="1"/>
  <c r="Y566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AC388" i="3"/>
  <c r="X384" i="3"/>
  <c r="X560" i="3" s="1"/>
  <c r="X560" i="2"/>
  <c r="X302" i="2"/>
  <c r="D247" i="3"/>
  <c r="G411" i="3"/>
  <c r="G362" i="3"/>
  <c r="J408" i="3"/>
  <c r="J569" i="3" s="1"/>
  <c r="J569" i="2"/>
  <c r="J373" i="3"/>
  <c r="C266" i="3"/>
  <c r="C219" i="1"/>
  <c r="C217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AC398" i="3"/>
  <c r="AC360" i="3"/>
  <c r="AC359" i="2"/>
  <c r="AC358" i="2" s="1"/>
  <c r="X394" i="3"/>
  <c r="X393" i="2"/>
  <c r="X564" i="2" s="1"/>
  <c r="G408" i="3"/>
  <c r="G569" i="3" s="1"/>
  <c r="G569" i="2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5"/>
  <c r="AD230" i="5" s="1"/>
  <c r="AD534" i="5" s="1"/>
  <c r="S393" i="5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387" i="3"/>
  <c r="U353" i="3"/>
  <c r="S214" i="3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389" i="3"/>
  <c r="AA366" i="3"/>
  <c r="W408" i="3"/>
  <c r="W569" i="3" s="1"/>
  <c r="W569" i="2"/>
  <c r="W568" i="2" s="1"/>
  <c r="W629" i="2" s="1"/>
  <c r="W389" i="3"/>
  <c r="W366" i="3"/>
  <c r="M287" i="1"/>
  <c r="M546" i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2"/>
  <c r="J406" i="3"/>
  <c r="J384" i="3"/>
  <c r="J560" i="3" s="1"/>
  <c r="J560" i="2"/>
  <c r="J559" i="2" s="1"/>
  <c r="J626" i="2" s="1"/>
  <c r="J383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559" i="2" s="1"/>
  <c r="V626" i="2" s="1"/>
  <c r="V362" i="3"/>
  <c r="V302" i="2"/>
  <c r="O404" i="3"/>
  <c r="O386" i="3"/>
  <c r="O385" i="2"/>
  <c r="O561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U413" i="3"/>
  <c r="U390" i="3"/>
  <c r="U370" i="3"/>
  <c r="U352" i="3"/>
  <c r="E359" i="1"/>
  <c r="E358" i="1" s="1"/>
  <c r="E349" i="1" s="1"/>
  <c r="E299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3" s="1"/>
  <c r="AA371" i="2"/>
  <c r="W416" i="3"/>
  <c r="W572" i="3" s="1"/>
  <c r="W572" i="2"/>
  <c r="W397" i="3"/>
  <c r="W372" i="3"/>
  <c r="W371" i="3" s="1"/>
  <c r="W371" i="2"/>
  <c r="M275" i="3"/>
  <c r="M243" i="3"/>
  <c r="M532" i="1"/>
  <c r="K418" i="3"/>
  <c r="K417" i="2"/>
  <c r="K573" i="2" s="1"/>
  <c r="K395" i="3"/>
  <c r="K378" i="3"/>
  <c r="K377" i="2"/>
  <c r="K356" i="3"/>
  <c r="K355" i="2"/>
  <c r="AC404" i="3"/>
  <c r="AC386" i="3"/>
  <c r="AC385" i="2"/>
  <c r="AC561" i="2" s="1"/>
  <c r="AC363" i="3"/>
  <c r="AC328" i="2"/>
  <c r="X418" i="3"/>
  <c r="X417" i="2"/>
  <c r="X573" i="2" s="1"/>
  <c r="X395" i="3"/>
  <c r="X378" i="3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3" s="1"/>
  <c r="I380" i="2"/>
  <c r="I360" i="3"/>
  <c r="I359" i="2"/>
  <c r="I358" i="2" s="1"/>
  <c r="G393" i="1"/>
  <c r="G564" i="1" s="1"/>
  <c r="D293" i="3"/>
  <c r="D551" i="3" s="1"/>
  <c r="D551" i="2"/>
  <c r="U403" i="3"/>
  <c r="U381" i="3"/>
  <c r="U380" i="2"/>
  <c r="U360" i="3"/>
  <c r="U359" i="3" s="1"/>
  <c r="U359" i="2"/>
  <c r="U358" i="2" s="1"/>
  <c r="H563" i="1"/>
  <c r="S231" i="3"/>
  <c r="S210" i="3"/>
  <c r="R234" i="3"/>
  <c r="R207" i="3"/>
  <c r="AD393" i="5"/>
  <c r="AD564" i="5" s="1"/>
  <c r="M547" i="5"/>
  <c r="M214" i="3"/>
  <c r="M213" i="5"/>
  <c r="M206" i="5" s="1"/>
  <c r="M529" i="5" s="1"/>
  <c r="X548" i="5"/>
  <c r="X218" i="3"/>
  <c r="R417" i="5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H359" i="5"/>
  <c r="H358" i="5" s="1"/>
  <c r="H349" i="5" s="1"/>
  <c r="H299" i="5" s="1"/>
  <c r="L197" i="3"/>
  <c r="J199" i="3"/>
  <c r="K417" i="5"/>
  <c r="Y209" i="3"/>
  <c r="R560" i="1"/>
  <c r="R559" i="1" s="1"/>
  <c r="R626" i="1" s="1"/>
  <c r="R383" i="1"/>
  <c r="Q403" i="3"/>
  <c r="Q381" i="3"/>
  <c r="Q380" i="3" s="1"/>
  <c r="Q380" i="2"/>
  <c r="Q360" i="3"/>
  <c r="Q359" i="2"/>
  <c r="Q358" i="2" s="1"/>
  <c r="AD223" i="3"/>
  <c r="AD205" i="3"/>
  <c r="S563" i="5"/>
  <c r="T419" i="3"/>
  <c r="T396" i="3"/>
  <c r="T375" i="3"/>
  <c r="T374" i="3" s="1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AA215" i="3"/>
  <c r="S284" i="3"/>
  <c r="S268" i="3"/>
  <c r="S246" i="3"/>
  <c r="S226" i="1"/>
  <c r="S533" i="1" s="1"/>
  <c r="Y276" i="3"/>
  <c r="Y261" i="3"/>
  <c r="Y260" i="3" s="1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F542" i="1" s="1"/>
  <c r="J393" i="1"/>
  <c r="J564" i="1" s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17" i="5"/>
  <c r="K201" i="3"/>
  <c r="K527" i="3" s="1"/>
  <c r="K527" i="5"/>
  <c r="AD293" i="3"/>
  <c r="AD551" i="3" s="1"/>
  <c r="AD551" i="2"/>
  <c r="K393" i="5"/>
  <c r="P417" i="1"/>
  <c r="C227" i="3"/>
  <c r="C226" i="5"/>
  <c r="C533" i="5" s="1"/>
  <c r="K417" i="1"/>
  <c r="Y227" i="3"/>
  <c r="Y226" i="5"/>
  <c r="Y533" i="5" s="1"/>
  <c r="AD282" i="3"/>
  <c r="S205" i="3"/>
  <c r="R238" i="3"/>
  <c r="R237" i="3" s="1"/>
  <c r="R237" i="5"/>
  <c r="R230" i="5" s="1"/>
  <c r="R534" i="5" s="1"/>
  <c r="R210" i="3"/>
  <c r="Y417" i="5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X529" i="5" s="1"/>
  <c r="R417" i="1"/>
  <c r="Q411" i="3"/>
  <c r="Q388" i="3"/>
  <c r="Q365" i="3"/>
  <c r="Q364" i="2"/>
  <c r="Q341" i="2"/>
  <c r="AD546" i="5"/>
  <c r="AD287" i="5"/>
  <c r="AD234" i="3"/>
  <c r="AD207" i="3"/>
  <c r="S417" i="5"/>
  <c r="T404" i="3"/>
  <c r="T386" i="3"/>
  <c r="T385" i="2"/>
  <c r="T561" i="2" s="1"/>
  <c r="T363" i="3"/>
  <c r="T328" i="2"/>
  <c r="S418" i="3"/>
  <c r="S417" i="2"/>
  <c r="S573" i="2" s="1"/>
  <c r="S395" i="3"/>
  <c r="S378" i="3"/>
  <c r="S377" i="2"/>
  <c r="S356" i="3"/>
  <c r="S355" i="3" s="1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I253" i="3"/>
  <c r="I537" i="5"/>
  <c r="I252" i="5"/>
  <c r="I225" i="3"/>
  <c r="I532" i="3" s="1"/>
  <c r="I532" i="5"/>
  <c r="I209" i="3"/>
  <c r="J359" i="5"/>
  <c r="J358" i="5" s="1"/>
  <c r="J349" i="5" s="1"/>
  <c r="J299" i="5" s="1"/>
  <c r="Z546" i="5"/>
  <c r="Z287" i="5"/>
  <c r="Z234" i="3"/>
  <c r="Z207" i="3"/>
  <c r="Y417" i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5"/>
  <c r="W206" i="5" s="1"/>
  <c r="W529" i="5" s="1"/>
  <c r="V548" i="5"/>
  <c r="V239" i="3"/>
  <c r="V211" i="3"/>
  <c r="V194" i="3"/>
  <c r="O236" i="3"/>
  <c r="O224" i="3"/>
  <c r="O197" i="3"/>
  <c r="F417" i="1"/>
  <c r="X417" i="5"/>
  <c r="I295" i="3"/>
  <c r="I553" i="3" s="1"/>
  <c r="I622" i="3" s="1"/>
  <c r="I553" i="2"/>
  <c r="I622" i="2" s="1"/>
  <c r="N417" i="1"/>
  <c r="V417" i="1"/>
  <c r="H417" i="5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C232" i="3"/>
  <c r="Y547" i="5"/>
  <c r="Y220" i="3"/>
  <c r="Y219" i="5"/>
  <c r="Y217" i="5" s="1"/>
  <c r="Y531" i="5" s="1"/>
  <c r="AD271" i="3"/>
  <c r="S408" i="3"/>
  <c r="S569" i="3" s="1"/>
  <c r="S569" i="2"/>
  <c r="S389" i="3"/>
  <c r="S366" i="3"/>
  <c r="F228" i="3"/>
  <c r="F208" i="3"/>
  <c r="F196" i="3"/>
  <c r="F195" i="5"/>
  <c r="F193" i="5" s="1"/>
  <c r="F526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O263" i="3"/>
  <c r="O219" i="1"/>
  <c r="O217" i="1" s="1"/>
  <c r="O531" i="1" s="1"/>
  <c r="W263" i="3"/>
  <c r="W219" i="1"/>
  <c r="W217" i="1" s="1"/>
  <c r="Y406" i="3"/>
  <c r="Y384" i="3"/>
  <c r="Y560" i="2"/>
  <c r="Y362" i="3"/>
  <c r="Y302" i="2"/>
  <c r="H274" i="3"/>
  <c r="H247" i="3"/>
  <c r="C416" i="3"/>
  <c r="C572" i="3" s="1"/>
  <c r="C572" i="2"/>
  <c r="C571" i="2" s="1"/>
  <c r="C630" i="2" s="1"/>
  <c r="C397" i="3"/>
  <c r="C372" i="3"/>
  <c r="C371" i="3" s="1"/>
  <c r="C371" i="2"/>
  <c r="C286" i="3"/>
  <c r="C544" i="3" s="1"/>
  <c r="C618" i="3" s="1"/>
  <c r="C544" i="2"/>
  <c r="P406" i="3"/>
  <c r="P384" i="3"/>
  <c r="P560" i="3" s="1"/>
  <c r="P560" i="2"/>
  <c r="P559" i="2" s="1"/>
  <c r="P626" i="2" s="1"/>
  <c r="P362" i="3"/>
  <c r="P302" i="2"/>
  <c r="N406" i="3"/>
  <c r="N384" i="3"/>
  <c r="N560" i="3" s="1"/>
  <c r="N560" i="2"/>
  <c r="N362" i="3"/>
  <c r="N302" i="2"/>
  <c r="N274" i="3"/>
  <c r="N247" i="3"/>
  <c r="AB416" i="3"/>
  <c r="AB572" i="3" s="1"/>
  <c r="AB572" i="2"/>
  <c r="AB415" i="2"/>
  <c r="AB397" i="3"/>
  <c r="AB372" i="3"/>
  <c r="AB371" i="2"/>
  <c r="M416" i="3"/>
  <c r="M572" i="3" s="1"/>
  <c r="M572" i="2"/>
  <c r="M397" i="3"/>
  <c r="M372" i="3"/>
  <c r="M371" i="2"/>
  <c r="M367" i="2" s="1"/>
  <c r="M558" i="2" s="1"/>
  <c r="Z416" i="3"/>
  <c r="Z572" i="3" s="1"/>
  <c r="Z572" i="2"/>
  <c r="Z397" i="3"/>
  <c r="Z372" i="3"/>
  <c r="Z371" i="2"/>
  <c r="H416" i="3"/>
  <c r="H572" i="3" s="1"/>
  <c r="H572" i="2"/>
  <c r="H397" i="3"/>
  <c r="H372" i="3"/>
  <c r="H371" i="2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AE274" i="3"/>
  <c r="C177" i="71" s="1"/>
  <c r="AE247" i="3"/>
  <c r="C160" i="71" s="1"/>
  <c r="T285" i="3"/>
  <c r="T262" i="3"/>
  <c r="O274" i="3"/>
  <c r="O247" i="3"/>
  <c r="W285" i="3"/>
  <c r="W262" i="3"/>
  <c r="Y410" i="3"/>
  <c r="Y409" i="2"/>
  <c r="Y570" i="2" s="1"/>
  <c r="Y568" i="2" s="1"/>
  <c r="Y629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P410" i="3"/>
  <c r="P409" i="2"/>
  <c r="P570" i="2" s="1"/>
  <c r="P568" i="2" s="1"/>
  <c r="P629" i="2" s="1"/>
  <c r="P387" i="3"/>
  <c r="P353" i="3"/>
  <c r="N419" i="3"/>
  <c r="N396" i="3"/>
  <c r="N375" i="3"/>
  <c r="N374" i="3" s="1"/>
  <c r="N374" i="2"/>
  <c r="N273" i="3"/>
  <c r="N272" i="3" s="1"/>
  <c r="N272" i="1"/>
  <c r="N270" i="1" s="1"/>
  <c r="N250" i="3"/>
  <c r="AB419" i="3"/>
  <c r="AB396" i="3"/>
  <c r="AB375" i="3"/>
  <c r="AB374" i="2"/>
  <c r="M410" i="3"/>
  <c r="M409" i="2"/>
  <c r="M570" i="2" s="1"/>
  <c r="M387" i="3"/>
  <c r="M353" i="3"/>
  <c r="Z419" i="3"/>
  <c r="Z396" i="3"/>
  <c r="Z375" i="3"/>
  <c r="Z374" i="2"/>
  <c r="H410" i="3"/>
  <c r="H409" i="2"/>
  <c r="H570" i="2" s="1"/>
  <c r="H387" i="3"/>
  <c r="H353" i="3"/>
  <c r="O292" i="3"/>
  <c r="O291" i="2"/>
  <c r="O191" i="2" s="1"/>
  <c r="O550" i="2"/>
  <c r="D410" i="3"/>
  <c r="D409" i="2"/>
  <c r="D570" i="2" s="1"/>
  <c r="D387" i="3"/>
  <c r="D353" i="3"/>
  <c r="AE281" i="3"/>
  <c r="C182" i="71" s="1"/>
  <c r="AE264" i="3"/>
  <c r="C170" i="71" s="1"/>
  <c r="AE241" i="3"/>
  <c r="C155" i="71" s="1"/>
  <c r="T273" i="3"/>
  <c r="T272" i="1"/>
  <c r="T270" i="1" s="1"/>
  <c r="T250" i="3"/>
  <c r="O281" i="3"/>
  <c r="O264" i="3"/>
  <c r="O241" i="3"/>
  <c r="O240" i="1"/>
  <c r="O535" i="1" s="1"/>
  <c r="W273" i="3"/>
  <c r="W272" i="1"/>
  <c r="W270" i="1" s="1"/>
  <c r="W269" i="1" s="1"/>
  <c r="W543" i="1" s="1"/>
  <c r="W250" i="3"/>
  <c r="Y418" i="3"/>
  <c r="Y417" i="2"/>
  <c r="Y573" i="2" s="1"/>
  <c r="Y395" i="3"/>
  <c r="Y378" i="3"/>
  <c r="Y377" i="3" s="1"/>
  <c r="Y377" i="2"/>
  <c r="Y356" i="3"/>
  <c r="Y355" i="3" s="1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X398" i="3"/>
  <c r="X360" i="3"/>
  <c r="X359" i="2"/>
  <c r="X358" i="2" s="1"/>
  <c r="D266" i="3"/>
  <c r="D219" i="1"/>
  <c r="D217" i="1" s="1"/>
  <c r="D531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399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2"/>
  <c r="AC416" i="3"/>
  <c r="AC572" i="3" s="1"/>
  <c r="AC572" i="2"/>
  <c r="AC571" i="2" s="1"/>
  <c r="AC630" i="2" s="1"/>
  <c r="AC376" i="3"/>
  <c r="X420" i="3"/>
  <c r="X372" i="3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I557" i="1" s="1"/>
  <c r="I556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571" i="2" s="1"/>
  <c r="J630" i="2" s="1"/>
  <c r="J390" i="3"/>
  <c r="J356" i="3"/>
  <c r="J355" i="3" s="1"/>
  <c r="J355" i="2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545" i="1" s="1"/>
  <c r="U619" i="1" s="1"/>
  <c r="U237" i="1"/>
  <c r="U230" i="1" s="1"/>
  <c r="U534" i="1" s="1"/>
  <c r="V369" i="3"/>
  <c r="V368" i="2"/>
  <c r="O406" i="3"/>
  <c r="I362" i="3"/>
  <c r="U416" i="3"/>
  <c r="U572" i="3" s="1"/>
  <c r="U572" i="2"/>
  <c r="S227" i="3"/>
  <c r="S226" i="5"/>
  <c r="S533" i="5" s="1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3" s="1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L220" i="3"/>
  <c r="L219" i="5"/>
  <c r="L217" i="5" s="1"/>
  <c r="J207" i="3"/>
  <c r="K209" i="3"/>
  <c r="K359" i="1"/>
  <c r="K358" i="1" s="1"/>
  <c r="K349" i="1" s="1"/>
  <c r="K299" i="1" s="1"/>
  <c r="K557" i="1" s="1"/>
  <c r="K556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69" i="1" s="1"/>
  <c r="AA543" i="1" s="1"/>
  <c r="AA250" i="3"/>
  <c r="I560" i="1"/>
  <c r="I559" i="1" s="1"/>
  <c r="I626" i="1" s="1"/>
  <c r="I383" i="1"/>
  <c r="I414" i="3"/>
  <c r="I392" i="3"/>
  <c r="I563" i="2"/>
  <c r="I357" i="3"/>
  <c r="N393" i="5"/>
  <c r="N564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5"/>
  <c r="S230" i="5" s="1"/>
  <c r="S534" i="5" s="1"/>
  <c r="S207" i="3"/>
  <c r="R236" i="3"/>
  <c r="R218" i="3"/>
  <c r="R217" i="5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298" i="1" s="1"/>
  <c r="Q386" i="3"/>
  <c r="Q385" i="2"/>
  <c r="Q561" i="2" s="1"/>
  <c r="AD229" i="3"/>
  <c r="S359" i="5"/>
  <c r="S358" i="5" s="1"/>
  <c r="S349" i="5" s="1"/>
  <c r="S299" i="5" s="1"/>
  <c r="S298" i="5" s="1"/>
  <c r="T388" i="3"/>
  <c r="S402" i="3"/>
  <c r="S401" i="2"/>
  <c r="S399" i="2" s="1"/>
  <c r="S302" i="2"/>
  <c r="E229" i="3"/>
  <c r="AA199" i="3"/>
  <c r="G417" i="5"/>
  <c r="Z209" i="3"/>
  <c r="N234" i="3"/>
  <c r="W417" i="5"/>
  <c r="V229" i="3"/>
  <c r="X295" i="3"/>
  <c r="X553" i="3" s="1"/>
  <c r="X622" i="3" s="1"/>
  <c r="X553" i="2"/>
  <c r="X622" i="2" s="1"/>
  <c r="N359" i="1"/>
  <c r="N358" i="1" s="1"/>
  <c r="N349" i="1" s="1"/>
  <c r="N299" i="1" s="1"/>
  <c r="N557" i="1" s="1"/>
  <c r="N556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3" s="1"/>
  <c r="AA358" i="3" s="1"/>
  <c r="AA359" i="2"/>
  <c r="AA358" i="2" s="1"/>
  <c r="W403" i="3"/>
  <c r="W381" i="3"/>
  <c r="W380" i="2"/>
  <c r="W360" i="3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D533" i="1" s="1"/>
  <c r="G414" i="3"/>
  <c r="G392" i="3"/>
  <c r="G563" i="3" s="1"/>
  <c r="G563" i="2"/>
  <c r="G357" i="3"/>
  <c r="J420" i="3"/>
  <c r="J402" i="3"/>
  <c r="J401" i="2"/>
  <c r="J567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567" i="2" s="1"/>
  <c r="V376" i="3"/>
  <c r="V354" i="3"/>
  <c r="O422" i="3"/>
  <c r="O400" i="3"/>
  <c r="O566" i="3" s="1"/>
  <c r="O566" i="2"/>
  <c r="O382" i="3"/>
  <c r="O361" i="3"/>
  <c r="V546" i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04" i="3"/>
  <c r="I386" i="3"/>
  <c r="I385" i="2"/>
  <c r="I561" i="2" s="1"/>
  <c r="I363" i="3"/>
  <c r="I328" i="2"/>
  <c r="G417" i="1"/>
  <c r="U404" i="3"/>
  <c r="U386" i="3"/>
  <c r="U385" i="2"/>
  <c r="U561" i="2" s="1"/>
  <c r="U363" i="3"/>
  <c r="U328" i="2"/>
  <c r="H359" i="1"/>
  <c r="H358" i="1" s="1"/>
  <c r="H349" i="1" s="1"/>
  <c r="H299" i="1" s="1"/>
  <c r="H557" i="1" s="1"/>
  <c r="H556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W546" i="5"/>
  <c r="W287" i="5"/>
  <c r="V547" i="5"/>
  <c r="O227" i="3"/>
  <c r="O226" i="3" s="1"/>
  <c r="O533" i="3" s="1"/>
  <c r="O226" i="5"/>
  <c r="O533" i="5" s="1"/>
  <c r="X359" i="5"/>
  <c r="X358" i="5" s="1"/>
  <c r="X349" i="5" s="1"/>
  <c r="X299" i="5" s="1"/>
  <c r="T359" i="5"/>
  <c r="T358" i="5" s="1"/>
  <c r="T349" i="5" s="1"/>
  <c r="T299" i="5" s="1"/>
  <c r="L214" i="3"/>
  <c r="L213" i="3" s="1"/>
  <c r="L213" i="5"/>
  <c r="L206" i="5" s="1"/>
  <c r="L529" i="5" s="1"/>
  <c r="K229" i="3"/>
  <c r="AD267" i="3"/>
  <c r="G283" i="3"/>
  <c r="G259" i="3"/>
  <c r="G258" i="1"/>
  <c r="G542" i="1" s="1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363" i="3"/>
  <c r="G328" i="3"/>
  <c r="G328" i="2"/>
  <c r="G301" i="2" s="1"/>
  <c r="G300" i="2" s="1"/>
  <c r="J419" i="3"/>
  <c r="J396" i="3"/>
  <c r="J375" i="3"/>
  <c r="J374" i="2"/>
  <c r="AC273" i="3"/>
  <c r="AC272" i="1"/>
  <c r="AC270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V263" i="3"/>
  <c r="V219" i="1"/>
  <c r="V217" i="1" s="1"/>
  <c r="AA263" i="3"/>
  <c r="AA219" i="1"/>
  <c r="AA217" i="1" s="1"/>
  <c r="AA531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5"/>
  <c r="X230" i="5" s="1"/>
  <c r="X534" i="5" s="1"/>
  <c r="X210" i="3"/>
  <c r="R393" i="5"/>
  <c r="R564" i="5" s="1"/>
  <c r="Q413" i="3"/>
  <c r="Q378" i="3"/>
  <c r="Q377" i="2"/>
  <c r="AD225" i="3"/>
  <c r="AD532" i="3" s="1"/>
  <c r="AD532" i="5"/>
  <c r="T402" i="3"/>
  <c r="T401" i="2"/>
  <c r="T567" i="2" s="1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J545" i="5" s="1"/>
  <c r="J619" i="5" s="1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3" s="1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5"/>
  <c r="I230" i="5" s="1"/>
  <c r="I534" i="5" s="1"/>
  <c r="I210" i="3"/>
  <c r="M563" i="5"/>
  <c r="Z231" i="3"/>
  <c r="Z212" i="3"/>
  <c r="Z200" i="3"/>
  <c r="N238" i="3"/>
  <c r="N237" i="3" s="1"/>
  <c r="N237" i="5"/>
  <c r="N230" i="5" s="1"/>
  <c r="N210" i="3"/>
  <c r="W221" i="3"/>
  <c r="W198" i="3"/>
  <c r="V223" i="3"/>
  <c r="V205" i="3"/>
  <c r="O238" i="3"/>
  <c r="O237" i="5"/>
  <c r="O230" i="5" s="1"/>
  <c r="O534" i="5" s="1"/>
  <c r="O210" i="3"/>
  <c r="X563" i="5"/>
  <c r="S292" i="3"/>
  <c r="S550" i="2"/>
  <c r="S291" i="2"/>
  <c r="S191" i="2" s="1"/>
  <c r="D563" i="5"/>
  <c r="M563" i="1"/>
  <c r="AE563" i="5"/>
  <c r="T563" i="5"/>
  <c r="L223" i="3"/>
  <c r="L205" i="3"/>
  <c r="J238" i="3"/>
  <c r="J237" i="3" s="1"/>
  <c r="J237" i="5"/>
  <c r="J230" i="5" s="1"/>
  <c r="J534" i="5" s="1"/>
  <c r="J210" i="3"/>
  <c r="K231" i="3"/>
  <c r="K212" i="3"/>
  <c r="K200" i="3"/>
  <c r="C563" i="5"/>
  <c r="C562" i="5" s="1"/>
  <c r="C627" i="5" s="1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559" i="2" s="1"/>
  <c r="Q626" i="2" s="1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3" s="1"/>
  <c r="T566" i="2"/>
  <c r="T565" i="2" s="1"/>
  <c r="T628" i="2" s="1"/>
  <c r="T382" i="3"/>
  <c r="T361" i="3"/>
  <c r="S413" i="3"/>
  <c r="S390" i="3"/>
  <c r="S370" i="3"/>
  <c r="S352" i="3"/>
  <c r="F547" i="5"/>
  <c r="F545" i="5" s="1"/>
  <c r="F619" i="5" s="1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545" i="1" s="1"/>
  <c r="Y619" i="1" s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I236" i="3"/>
  <c r="I224" i="3"/>
  <c r="I197" i="3"/>
  <c r="M417" i="5"/>
  <c r="M415" i="5" s="1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O531" i="5" s="1"/>
  <c r="E359" i="5"/>
  <c r="E358" i="5" s="1"/>
  <c r="E349" i="5" s="1"/>
  <c r="E299" i="5" s="1"/>
  <c r="E557" i="5" s="1"/>
  <c r="E556" i="5" s="1"/>
  <c r="Q359" i="1"/>
  <c r="Q358" i="1" s="1"/>
  <c r="Q349" i="1" s="1"/>
  <c r="Q299" i="1" s="1"/>
  <c r="D359" i="1"/>
  <c r="D358" i="1" s="1"/>
  <c r="D349" i="1" s="1"/>
  <c r="D299" i="1" s="1"/>
  <c r="D557" i="1" s="1"/>
  <c r="D556" i="1" s="1"/>
  <c r="I286" i="3"/>
  <c r="I544" i="3" s="1"/>
  <c r="I618" i="3" s="1"/>
  <c r="I544" i="2"/>
  <c r="T359" i="1"/>
  <c r="T358" i="1" s="1"/>
  <c r="T349" i="1" s="1"/>
  <c r="T299" i="1" s="1"/>
  <c r="T557" i="1" s="1"/>
  <c r="T556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AD295" i="3"/>
  <c r="AD553" i="3" s="1"/>
  <c r="AD622" i="3" s="1"/>
  <c r="AD553" i="2"/>
  <c r="AD622" i="2" s="1"/>
  <c r="U417" i="5"/>
  <c r="U415" i="5" s="1"/>
  <c r="C225" i="3"/>
  <c r="C532" i="3" s="1"/>
  <c r="C532" i="5"/>
  <c r="Y255" i="3"/>
  <c r="Y539" i="3" s="1"/>
  <c r="Y539" i="5"/>
  <c r="Y536" i="5" s="1"/>
  <c r="Y616" i="5" s="1"/>
  <c r="Y214" i="3"/>
  <c r="Y213" i="5"/>
  <c r="Y206" i="5" s="1"/>
  <c r="Y529" i="5" s="1"/>
  <c r="AD245" i="3"/>
  <c r="AD244" i="1"/>
  <c r="S403" i="3"/>
  <c r="S381" i="3"/>
  <c r="S380" i="2"/>
  <c r="S360" i="3"/>
  <c r="S359" i="2"/>
  <c r="S358" i="2" s="1"/>
  <c r="F223" i="3"/>
  <c r="F205" i="3"/>
  <c r="E238" i="3"/>
  <c r="E237" i="3" s="1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AB562" i="5" s="1"/>
  <c r="AB627" i="5" s="1"/>
  <c r="I231" i="3"/>
  <c r="I212" i="3"/>
  <c r="I200" i="3"/>
  <c r="J563" i="5"/>
  <c r="J562" i="5" s="1"/>
  <c r="J627" i="5" s="1"/>
  <c r="J391" i="5"/>
  <c r="Z221" i="3"/>
  <c r="Z198" i="3"/>
  <c r="U563" i="1"/>
  <c r="U391" i="1"/>
  <c r="N231" i="3"/>
  <c r="N212" i="3"/>
  <c r="N200" i="3"/>
  <c r="W223" i="3"/>
  <c r="W205" i="3"/>
  <c r="V238" i="3"/>
  <c r="V237" i="5"/>
  <c r="V230" i="5" s="1"/>
  <c r="V210" i="3"/>
  <c r="O231" i="3"/>
  <c r="O212" i="3"/>
  <c r="O200" i="3"/>
  <c r="X294" i="3"/>
  <c r="X552" i="2"/>
  <c r="X621" i="2" s="1"/>
  <c r="Q294" i="3"/>
  <c r="Q552" i="2"/>
  <c r="Q621" i="2" s="1"/>
  <c r="I563" i="5"/>
  <c r="I562" i="5" s="1"/>
  <c r="I627" i="5" s="1"/>
  <c r="D563" i="1"/>
  <c r="D562" i="1" s="1"/>
  <c r="D627" i="1" s="1"/>
  <c r="T563" i="1"/>
  <c r="T562" i="1" s="1"/>
  <c r="T627" i="1" s="1"/>
  <c r="AC563" i="1"/>
  <c r="AC391" i="1"/>
  <c r="L238" i="3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A557" i="1" s="1"/>
  <c r="AA556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C137" i="71" s="1"/>
  <c r="AE196" i="3"/>
  <c r="AE195" i="5"/>
  <c r="AE193" i="5" s="1"/>
  <c r="X283" i="3"/>
  <c r="X259" i="3"/>
  <c r="H546" i="5"/>
  <c r="H287" i="5"/>
  <c r="H234" i="3"/>
  <c r="H207" i="3"/>
  <c r="X417" i="1"/>
  <c r="X415" i="1" s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415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534" i="5" s="1"/>
  <c r="Q210" i="3"/>
  <c r="F414" i="3"/>
  <c r="AD403" i="3"/>
  <c r="L532" i="1"/>
  <c r="P393" i="1"/>
  <c r="P564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D526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N286" i="3"/>
  <c r="N544" i="3" s="1"/>
  <c r="N618" i="3" s="1"/>
  <c r="N544" i="2"/>
  <c r="E274" i="3"/>
  <c r="E247" i="3"/>
  <c r="P359" i="5"/>
  <c r="P358" i="5" s="1"/>
  <c r="P349" i="5" s="1"/>
  <c r="P299" i="5" s="1"/>
  <c r="P557" i="5" s="1"/>
  <c r="P556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T531" i="5" s="1"/>
  <c r="L359" i="1"/>
  <c r="L358" i="1" s="1"/>
  <c r="L349" i="1" s="1"/>
  <c r="L299" i="1" s="1"/>
  <c r="L298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C148" i="71" s="1"/>
  <c r="AE220" i="3"/>
  <c r="AE219" i="5"/>
  <c r="AE217" i="5" s="1"/>
  <c r="AE531" i="5" s="1"/>
  <c r="X284" i="3"/>
  <c r="X268" i="3"/>
  <c r="X246" i="3"/>
  <c r="X226" i="1"/>
  <c r="X533" i="1" s="1"/>
  <c r="H228" i="3"/>
  <c r="H208" i="3"/>
  <c r="H196" i="3"/>
  <c r="H195" i="5"/>
  <c r="H193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C222" i="71" s="1"/>
  <c r="AE377" i="2"/>
  <c r="AE356" i="3"/>
  <c r="C212" i="71" s="1"/>
  <c r="AE355" i="2"/>
  <c r="L404" i="3"/>
  <c r="L386" i="3"/>
  <c r="L385" i="2"/>
  <c r="L561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O573" i="5" s="1"/>
  <c r="O571" i="5" s="1"/>
  <c r="O630" i="5" s="1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C221" i="71" s="1"/>
  <c r="AE354" i="3"/>
  <c r="C211" i="71" s="1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298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557" i="5" s="1"/>
  <c r="AA556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387" i="3"/>
  <c r="AE353" i="3"/>
  <c r="C210" i="71" s="1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573" i="5" s="1"/>
  <c r="P571" i="5" s="1"/>
  <c r="P630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204" i="3"/>
  <c r="F420" i="3"/>
  <c r="F372" i="3"/>
  <c r="F371" i="3" s="1"/>
  <c r="F371" i="2"/>
  <c r="AD394" i="3"/>
  <c r="AD393" i="2"/>
  <c r="AD564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E531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C154" i="71" s="1"/>
  <c r="AE211" i="3"/>
  <c r="C140" i="71" s="1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U562" i="5" s="1"/>
  <c r="U627" i="5" s="1"/>
  <c r="C221" i="3"/>
  <c r="C198" i="3"/>
  <c r="Y238" i="3"/>
  <c r="Y237" i="5"/>
  <c r="Y230" i="5" s="1"/>
  <c r="Y534" i="5" s="1"/>
  <c r="Y210" i="3"/>
  <c r="AD281" i="3"/>
  <c r="AD264" i="3"/>
  <c r="AD241" i="3"/>
  <c r="AD240" i="1"/>
  <c r="AD535" i="1" s="1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C143" i="71" s="1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533" i="5" s="1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C190" i="71" s="1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C142" i="71" s="1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C217" i="71" s="1"/>
  <c r="AE352" i="3"/>
  <c r="C209" i="71" s="1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AC526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C224" i="71" s="1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531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571" i="2" s="1"/>
  <c r="AE630" i="2" s="1"/>
  <c r="AE397" i="3"/>
  <c r="AE372" i="3"/>
  <c r="C218" i="71" s="1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C223" i="71" s="1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AB531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534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C151" i="71" s="1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C150" i="71" s="1"/>
  <c r="AE207" i="3"/>
  <c r="C136" i="71" s="1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Y528" i="5" s="1"/>
  <c r="AD276" i="3"/>
  <c r="AD261" i="3"/>
  <c r="AD260" i="1"/>
  <c r="AD258" i="1" s="1"/>
  <c r="AD542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C153" i="71" s="1"/>
  <c r="AE237" i="5"/>
  <c r="AE230" i="5" s="1"/>
  <c r="AE534" i="5" s="1"/>
  <c r="AE210" i="3"/>
  <c r="C139" i="71" s="1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571" i="2" s="1"/>
  <c r="F630" i="2" s="1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C138" i="71" s="1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415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C219" i="71" s="1"/>
  <c r="AE351" i="3"/>
  <c r="C208" i="71" s="1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376" i="3"/>
  <c r="E354" i="3"/>
  <c r="R420" i="3"/>
  <c r="R402" i="3"/>
  <c r="R401" i="2"/>
  <c r="R567" i="2" s="1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557" i="5" s="1"/>
  <c r="V556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G618" i="2" s="1"/>
  <c r="P286" i="3"/>
  <c r="P544" i="3" s="1"/>
  <c r="P618" i="3" s="1"/>
  <c r="P544" i="2"/>
  <c r="H286" i="3"/>
  <c r="H544" i="3" s="1"/>
  <c r="H618" i="3" s="1"/>
  <c r="H544" i="2"/>
  <c r="H618" i="2" s="1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570" i="2" s="1"/>
  <c r="E387" i="3"/>
  <c r="E353" i="3"/>
  <c r="R419" i="3"/>
  <c r="R396" i="3"/>
  <c r="R375" i="3"/>
  <c r="R374" i="3" s="1"/>
  <c r="R374" i="2"/>
  <c r="R273" i="3"/>
  <c r="R272" i="1"/>
  <c r="R270" i="1" s="1"/>
  <c r="R269" i="1" s="1"/>
  <c r="R543" i="1" s="1"/>
  <c r="R250" i="3"/>
  <c r="AE419" i="3"/>
  <c r="AE396" i="3"/>
  <c r="AE375" i="3"/>
  <c r="C220" i="71" s="1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C147" i="71" s="1"/>
  <c r="AE212" i="3"/>
  <c r="C141" i="71" s="1"/>
  <c r="AE200" i="3"/>
  <c r="X287" i="1"/>
  <c r="X546" i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J263" i="3"/>
  <c r="J219" i="1"/>
  <c r="J217" i="1" s="1"/>
  <c r="J531" i="1" s="1"/>
  <c r="Q215" i="3"/>
  <c r="F419" i="3"/>
  <c r="F357" i="3"/>
  <c r="AD351" i="3"/>
  <c r="AD350" i="2"/>
  <c r="L275" i="3"/>
  <c r="C238" i="3"/>
  <c r="C237" i="5"/>
  <c r="C230" i="5" s="1"/>
  <c r="C534" i="5" s="1"/>
  <c r="C210" i="3"/>
  <c r="Y221" i="3"/>
  <c r="Y198" i="3"/>
  <c r="AD273" i="3"/>
  <c r="AD272" i="1"/>
  <c r="AD270" i="1" s="1"/>
  <c r="AD269" i="1" s="1"/>
  <c r="AD543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415" i="1" s="1"/>
  <c r="G256" i="3"/>
  <c r="G540" i="3" s="1"/>
  <c r="G540" i="5"/>
  <c r="G227" i="3"/>
  <c r="G226" i="5"/>
  <c r="G533" i="5" s="1"/>
  <c r="G204" i="3"/>
  <c r="Q285" i="3"/>
  <c r="Q262" i="3"/>
  <c r="AE233" i="3"/>
  <c r="C149" i="71" s="1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C152" i="71" s="1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F404" i="3"/>
  <c r="F386" i="3"/>
  <c r="F385" i="2"/>
  <c r="F561" i="2" s="1"/>
  <c r="F363" i="3"/>
  <c r="F328" i="2"/>
  <c r="F301" i="2" s="1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382" i="3"/>
  <c r="C225" i="71" s="1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O564" i="5" s="1"/>
  <c r="Z293" i="3"/>
  <c r="Z551" i="3" s="1"/>
  <c r="Z551" i="2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3" s="1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91" i="2"/>
  <c r="AE357" i="3"/>
  <c r="C213" i="71" s="1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K293" i="3"/>
  <c r="K551" i="3" s="1"/>
  <c r="K551" i="2"/>
  <c r="AB275" i="3"/>
  <c r="AB243" i="3"/>
  <c r="AB532" i="1"/>
  <c r="T293" i="3"/>
  <c r="T551" i="3" s="1"/>
  <c r="T551" i="2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A80" i="5"/>
  <c r="AA465" i="5" s="1"/>
  <c r="AD8" i="1"/>
  <c r="AD458" i="1" s="1"/>
  <c r="AC8" i="5"/>
  <c r="AC458" i="5" s="1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AE557" i="65"/>
  <c r="AE556" i="65" s="1"/>
  <c r="AE298" i="65"/>
  <c r="G557" i="65"/>
  <c r="AA557" i="65"/>
  <c r="AA556" i="65" s="1"/>
  <c r="AA298" i="65"/>
  <c r="N69" i="3"/>
  <c r="N68" i="3" s="1"/>
  <c r="N464" i="3" s="1"/>
  <c r="J69" i="3"/>
  <c r="J68" i="3" s="1"/>
  <c r="E35" i="3"/>
  <c r="D8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464" i="3" s="1"/>
  <c r="X8" i="3"/>
  <c r="M69" i="3"/>
  <c r="M68" i="3" s="1"/>
  <c r="M464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Z298" i="65"/>
  <c r="Z297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7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X557" i="65"/>
  <c r="X556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H605" i="3" s="1"/>
  <c r="S567" i="2"/>
  <c r="H8" i="3"/>
  <c r="V35" i="3"/>
  <c r="G69" i="3"/>
  <c r="G68" i="3" s="1"/>
  <c r="Y69" i="3"/>
  <c r="Y68" i="3" s="1"/>
  <c r="J8" i="3"/>
  <c r="AC69" i="3"/>
  <c r="AC68" i="3" s="1"/>
  <c r="D69" i="3"/>
  <c r="D68" i="3" s="1"/>
  <c r="M8" i="2"/>
  <c r="M458" i="2" s="1"/>
  <c r="J69" i="2"/>
  <c r="J68" i="2" s="1"/>
  <c r="J464" i="2" s="1"/>
  <c r="K564" i="5"/>
  <c r="K562" i="5" s="1"/>
  <c r="K627" i="5" s="1"/>
  <c r="K391" i="5"/>
  <c r="I80" i="5"/>
  <c r="I465" i="5" s="1"/>
  <c r="AB80" i="2"/>
  <c r="AB465" i="2" s="1"/>
  <c r="X80" i="2"/>
  <c r="X465" i="2" s="1"/>
  <c r="N80" i="3"/>
  <c r="Y8" i="3"/>
  <c r="J35" i="3"/>
  <c r="E69" i="3"/>
  <c r="E68" i="3" s="1"/>
  <c r="P35" i="3"/>
  <c r="G35" i="2"/>
  <c r="G31" i="2" s="1"/>
  <c r="G460" i="2" s="1"/>
  <c r="S564" i="5"/>
  <c r="S562" i="5" s="1"/>
  <c r="S627" i="5" s="1"/>
  <c r="S391" i="5"/>
  <c r="V573" i="2"/>
  <c r="V571" i="2" s="1"/>
  <c r="V630" i="2" s="1"/>
  <c r="V415" i="2"/>
  <c r="K564" i="2"/>
  <c r="K562" i="2" s="1"/>
  <c r="K627" i="2" s="1"/>
  <c r="K391" i="2"/>
  <c r="U567" i="2"/>
  <c r="U565" i="2" s="1"/>
  <c r="U628" i="2" s="1"/>
  <c r="R80" i="3"/>
  <c r="I69" i="3"/>
  <c r="I68" i="3" s="1"/>
  <c r="AB8" i="3"/>
  <c r="L8" i="3"/>
  <c r="O80" i="3"/>
  <c r="W8" i="3"/>
  <c r="F35" i="2"/>
  <c r="F31" i="2" s="1"/>
  <c r="F460" i="2" s="1"/>
  <c r="Q564" i="1"/>
  <c r="Q562" i="1" s="1"/>
  <c r="Q627" i="1" s="1"/>
  <c r="N391" i="5"/>
  <c r="T8" i="1"/>
  <c r="T458" i="1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AD8" i="5"/>
  <c r="AD458" i="5" s="1"/>
  <c r="H545" i="1"/>
  <c r="H619" i="1" s="1"/>
  <c r="H562" i="2"/>
  <c r="H627" i="2" s="1"/>
  <c r="H571" i="2"/>
  <c r="H630" i="2" s="1"/>
  <c r="M415" i="2"/>
  <c r="P383" i="2"/>
  <c r="Y35" i="5"/>
  <c r="Y31" i="5" s="1"/>
  <c r="Y460" i="5" s="1"/>
  <c r="AE8" i="5"/>
  <c r="AE458" i="5" s="1"/>
  <c r="H8" i="5"/>
  <c r="H458" i="5" s="1"/>
  <c r="AE478" i="1"/>
  <c r="AE606" i="1" s="1"/>
  <c r="T478" i="1"/>
  <c r="T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F458" i="2" s="1"/>
  <c r="AE8" i="2"/>
  <c r="N80" i="1"/>
  <c r="N465" i="1" s="1"/>
  <c r="R8" i="1"/>
  <c r="R458" i="1" s="1"/>
  <c r="N536" i="5"/>
  <c r="N616" i="5" s="1"/>
  <c r="L35" i="5"/>
  <c r="L31" i="5" s="1"/>
  <c r="L460" i="5" s="1"/>
  <c r="AC35" i="5"/>
  <c r="AC31" i="5" s="1"/>
  <c r="N35" i="5"/>
  <c r="N31" i="5" s="1"/>
  <c r="N460" i="5" s="1"/>
  <c r="Y31" i="1"/>
  <c r="Y460" i="1" s="1"/>
  <c r="AD80" i="5"/>
  <c r="AD465" i="5" s="1"/>
  <c r="F69" i="2"/>
  <c r="F68" i="2" s="1"/>
  <c r="F464" i="2" s="1"/>
  <c r="O549" i="2"/>
  <c r="O620" i="2" s="1"/>
  <c r="P391" i="2"/>
  <c r="H80" i="5"/>
  <c r="H465" i="5" s="1"/>
  <c r="Z383" i="2"/>
  <c r="M301" i="2"/>
  <c r="M300" i="2" s="1"/>
  <c r="M571" i="2"/>
  <c r="M630" i="2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U367" i="2"/>
  <c r="U558" i="2" s="1"/>
  <c r="AC35" i="1"/>
  <c r="AC31" i="1" s="1"/>
  <c r="AC460" i="1" s="1"/>
  <c r="R80" i="5"/>
  <c r="R465" i="5" s="1"/>
  <c r="M80" i="1"/>
  <c r="M465" i="1" s="1"/>
  <c r="L80" i="5"/>
  <c r="L465" i="5" s="1"/>
  <c r="J8" i="1"/>
  <c r="J458" i="1" s="1"/>
  <c r="AC559" i="2"/>
  <c r="AC626" i="2" s="1"/>
  <c r="O69" i="5"/>
  <c r="O68" i="5" s="1"/>
  <c r="O464" i="5" s="1"/>
  <c r="Y565" i="2"/>
  <c r="Y628" i="2" s="1"/>
  <c r="S80" i="5"/>
  <c r="S465" i="5" s="1"/>
  <c r="K69" i="2"/>
  <c r="K68" i="2" s="1"/>
  <c r="K464" i="2" s="1"/>
  <c r="H415" i="2"/>
  <c r="S122" i="2"/>
  <c r="R122" i="2"/>
  <c r="H69" i="3"/>
  <c r="H68" i="3" s="1"/>
  <c r="U69" i="3"/>
  <c r="U68" i="3" s="1"/>
  <c r="U464" i="3" s="1"/>
  <c r="V69" i="3"/>
  <c r="V68" i="3" s="1"/>
  <c r="I35" i="3"/>
  <c r="D80" i="3"/>
  <c r="AC35" i="3"/>
  <c r="P80" i="3"/>
  <c r="M8" i="3"/>
  <c r="J8" i="2"/>
  <c r="J458" i="2" s="1"/>
  <c r="AE69" i="2"/>
  <c r="AE68" i="2" s="1"/>
  <c r="H564" i="1"/>
  <c r="H391" i="1"/>
  <c r="E564" i="1"/>
  <c r="E391" i="1"/>
  <c r="AA80" i="3"/>
  <c r="AB80" i="5"/>
  <c r="AB465" i="5" s="1"/>
  <c r="V80" i="5"/>
  <c r="V465" i="5" s="1"/>
  <c r="U269" i="1"/>
  <c r="U543" i="1" s="1"/>
  <c r="O301" i="2"/>
  <c r="O300" i="2" s="1"/>
  <c r="I80" i="3"/>
  <c r="AE69" i="3"/>
  <c r="AE68" i="3" s="1"/>
  <c r="Z8" i="3"/>
  <c r="T35" i="3"/>
  <c r="S69" i="3"/>
  <c r="S68" i="3" s="1"/>
  <c r="S464" i="3" s="1"/>
  <c r="AB35" i="3"/>
  <c r="J80" i="2"/>
  <c r="J465" i="2" s="1"/>
  <c r="AA8" i="2"/>
  <c r="AA458" i="2" s="1"/>
  <c r="N8" i="1"/>
  <c r="N458" i="1" s="1"/>
  <c r="S561" i="2"/>
  <c r="S559" i="2" s="1"/>
  <c r="S626" i="2" s="1"/>
  <c r="S383" i="2"/>
  <c r="U570" i="2"/>
  <c r="U568" i="2" s="1"/>
  <c r="U629" i="2" s="1"/>
  <c r="U407" i="2"/>
  <c r="AE80" i="2"/>
  <c r="G80" i="1"/>
  <c r="G465" i="1" s="1"/>
  <c r="Q549" i="2"/>
  <c r="Q620" i="2" s="1"/>
  <c r="F562" i="1"/>
  <c r="F627" i="1" s="1"/>
  <c r="S562" i="1"/>
  <c r="S627" i="1" s="1"/>
  <c r="O562" i="1"/>
  <c r="O627" i="1" s="1"/>
  <c r="I568" i="2"/>
  <c r="I629" i="2" s="1"/>
  <c r="Z35" i="5"/>
  <c r="Z31" i="5" s="1"/>
  <c r="Z460" i="5" s="1"/>
  <c r="AA8" i="5"/>
  <c r="AA458" i="5" s="1"/>
  <c r="E69" i="2"/>
  <c r="E68" i="2" s="1"/>
  <c r="E464" i="2" s="1"/>
  <c r="V69" i="2"/>
  <c r="V68" i="2" s="1"/>
  <c r="V464" i="2" s="1"/>
  <c r="Q8" i="2"/>
  <c r="Q458" i="2" s="1"/>
  <c r="R391" i="5"/>
  <c r="O415" i="2"/>
  <c r="X571" i="2"/>
  <c r="X630" i="2" s="1"/>
  <c r="X383" i="2"/>
  <c r="K301" i="2"/>
  <c r="K300" i="2" s="1"/>
  <c r="K383" i="2"/>
  <c r="S35" i="5"/>
  <c r="S31" i="5" s="1"/>
  <c r="S460" i="5" s="1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W8" i="2"/>
  <c r="W458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S80" i="2"/>
  <c r="S465" i="2" s="1"/>
  <c r="X562" i="2"/>
  <c r="X627" i="2" s="1"/>
  <c r="I391" i="2"/>
  <c r="X35" i="1"/>
  <c r="X31" i="1" s="1"/>
  <c r="X460" i="1" s="1"/>
  <c r="G559" i="2"/>
  <c r="G626" i="2" s="1"/>
  <c r="H8" i="1"/>
  <c r="H458" i="1" s="1"/>
  <c r="Z80" i="3"/>
  <c r="S80" i="3"/>
  <c r="W80" i="3"/>
  <c r="AD8" i="3"/>
  <c r="W35" i="3"/>
  <c r="AD35" i="3"/>
  <c r="V35" i="1"/>
  <c r="V31" i="1" s="1"/>
  <c r="V80" i="1"/>
  <c r="V465" i="1" s="1"/>
  <c r="X391" i="1"/>
  <c r="E8" i="5"/>
  <c r="E458" i="5" s="1"/>
  <c r="R35" i="1"/>
  <c r="R31" i="1" s="1"/>
  <c r="R460" i="1" s="1"/>
  <c r="R80" i="1"/>
  <c r="R465" i="1" s="1"/>
  <c r="P31" i="2"/>
  <c r="P460" i="2" s="1"/>
  <c r="G35" i="1"/>
  <c r="G31" i="1" s="1"/>
  <c r="G460" i="1" s="1"/>
  <c r="AC562" i="5"/>
  <c r="AC627" i="5" s="1"/>
  <c r="Y8" i="2"/>
  <c r="Y458" i="2" s="1"/>
  <c r="I349" i="2"/>
  <c r="W80" i="1"/>
  <c r="W465" i="1" s="1"/>
  <c r="G80" i="5"/>
  <c r="G465" i="5" s="1"/>
  <c r="G545" i="1"/>
  <c r="G619" i="1" s="1"/>
  <c r="Z80" i="5"/>
  <c r="Z465" i="5" s="1"/>
  <c r="AD80" i="2"/>
  <c r="AD465" i="2" s="1"/>
  <c r="W564" i="2"/>
  <c r="W562" i="2" s="1"/>
  <c r="W627" i="2" s="1"/>
  <c r="AA564" i="2"/>
  <c r="AA562" i="2" s="1"/>
  <c r="AA627" i="2" s="1"/>
  <c r="AA391" i="2"/>
  <c r="G391" i="1"/>
  <c r="I562" i="2"/>
  <c r="I627" i="2" s="1"/>
  <c r="T80" i="5"/>
  <c r="T465" i="5" s="1"/>
  <c r="G415" i="2"/>
  <c r="P407" i="2"/>
  <c r="V80" i="2"/>
  <c r="V465" i="2" s="1"/>
  <c r="Q35" i="1"/>
  <c r="Q31" i="1" s="1"/>
  <c r="G571" i="2"/>
  <c r="G630" i="2" s="1"/>
  <c r="J35" i="5"/>
  <c r="J31" i="5" s="1"/>
  <c r="J460" i="5" s="1"/>
  <c r="C545" i="1"/>
  <c r="C619" i="1" s="1"/>
  <c r="J8" i="5"/>
  <c r="J458" i="5" s="1"/>
  <c r="Q69" i="2"/>
  <c r="Q68" i="2" s="1"/>
  <c r="Q464" i="2" s="1"/>
  <c r="L80" i="1"/>
  <c r="L465" i="1" s="1"/>
  <c r="E8" i="1"/>
  <c r="E458" i="1" s="1"/>
  <c r="Z301" i="2"/>
  <c r="Z300" i="2" s="1"/>
  <c r="Y80" i="1"/>
  <c r="Y465" i="1" s="1"/>
  <c r="O80" i="1"/>
  <c r="O465" i="1" s="1"/>
  <c r="AB349" i="2"/>
  <c r="Z565" i="2"/>
  <c r="Z628" i="2" s="1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M349" i="2"/>
  <c r="H69" i="5"/>
  <c r="H68" i="5" s="1"/>
  <c r="H464" i="5" s="1"/>
  <c r="W545" i="1"/>
  <c r="W619" i="1" s="1"/>
  <c r="X559" i="2"/>
  <c r="X626" i="2" s="1"/>
  <c r="Y8" i="5"/>
  <c r="Y458" i="5" s="1"/>
  <c r="S545" i="5"/>
  <c r="S619" i="5" s="1"/>
  <c r="K8" i="5"/>
  <c r="K458" i="5" s="1"/>
  <c r="AE80" i="1"/>
  <c r="H35" i="1"/>
  <c r="H31" i="1" s="1"/>
  <c r="H460" i="1" s="1"/>
  <c r="H80" i="1"/>
  <c r="H465" i="1" s="1"/>
  <c r="C80" i="2"/>
  <c r="C465" i="2" s="1"/>
  <c r="Q80" i="2"/>
  <c r="Q465" i="2" s="1"/>
  <c r="Y559" i="2"/>
  <c r="Y626" i="2" s="1"/>
  <c r="F35" i="5"/>
  <c r="F31" i="5" s="1"/>
  <c r="F460" i="5" s="1"/>
  <c r="D407" i="2"/>
  <c r="N407" i="2"/>
  <c r="AB69" i="2"/>
  <c r="AB68" i="2" s="1"/>
  <c r="AB464" i="2" s="1"/>
  <c r="T545" i="1"/>
  <c r="T619" i="1" s="1"/>
  <c r="N399" i="2"/>
  <c r="AD122" i="2"/>
  <c r="AD111" i="2" s="1"/>
  <c r="Y478" i="2"/>
  <c r="Y606" i="2" s="1"/>
  <c r="N122" i="2"/>
  <c r="V69" i="5"/>
  <c r="V68" i="5" s="1"/>
  <c r="V464" i="5" s="1"/>
  <c r="Z69" i="2"/>
  <c r="Z68" i="2" s="1"/>
  <c r="Z464" i="2" s="1"/>
  <c r="AB8" i="5"/>
  <c r="AB458" i="5" s="1"/>
  <c r="G8" i="5"/>
  <c r="G458" i="5" s="1"/>
  <c r="K80" i="1"/>
  <c r="K465" i="1" s="1"/>
  <c r="S8" i="5"/>
  <c r="S458" i="5" s="1"/>
  <c r="H349" i="2"/>
  <c r="X69" i="5"/>
  <c r="X68" i="5" s="1"/>
  <c r="X67" i="5" s="1"/>
  <c r="E425" i="1"/>
  <c r="G425" i="1"/>
  <c r="X425" i="1"/>
  <c r="AC425" i="1"/>
  <c r="L425" i="1"/>
  <c r="C489" i="2"/>
  <c r="C607" i="2" s="1"/>
  <c r="T472" i="3"/>
  <c r="T605" i="3" s="1"/>
  <c r="O472" i="2"/>
  <c r="O605" i="2" s="1"/>
  <c r="O478" i="2"/>
  <c r="O606" i="2" s="1"/>
  <c r="I531" i="1"/>
  <c r="S531" i="1"/>
  <c r="F192" i="5"/>
  <c r="Z526" i="5"/>
  <c r="Z531" i="5"/>
  <c r="G531" i="1"/>
  <c r="G216" i="1"/>
  <c r="G80" i="2"/>
  <c r="G465" i="2" s="1"/>
  <c r="T542" i="1"/>
  <c r="O80" i="2"/>
  <c r="O465" i="2" s="1"/>
  <c r="J526" i="5"/>
  <c r="J525" i="5" s="1"/>
  <c r="J192" i="5"/>
  <c r="C531" i="5"/>
  <c r="V531" i="1"/>
  <c r="M531" i="1"/>
  <c r="M216" i="1"/>
  <c r="V531" i="5"/>
  <c r="H80" i="2"/>
  <c r="H465" i="2" s="1"/>
  <c r="L80" i="3"/>
  <c r="T80" i="2"/>
  <c r="T465" i="2" s="1"/>
  <c r="N526" i="5"/>
  <c r="N525" i="5" s="1"/>
  <c r="N192" i="5"/>
  <c r="I542" i="1"/>
  <c r="K80" i="5"/>
  <c r="K465" i="5" s="1"/>
  <c r="C531" i="1"/>
  <c r="C216" i="1"/>
  <c r="P80" i="5"/>
  <c r="P465" i="5" s="1"/>
  <c r="N80" i="5"/>
  <c r="N465" i="5" s="1"/>
  <c r="O542" i="1"/>
  <c r="N531" i="1"/>
  <c r="N216" i="1"/>
  <c r="T80" i="3"/>
  <c r="AE80" i="3"/>
  <c r="AB526" i="5"/>
  <c r="AE526" i="5"/>
  <c r="F531" i="1"/>
  <c r="AA526" i="5"/>
  <c r="AA525" i="5" s="1"/>
  <c r="AA192" i="5"/>
  <c r="C542" i="1"/>
  <c r="AC542" i="1"/>
  <c r="Y80" i="2"/>
  <c r="Y465" i="2" s="1"/>
  <c r="M80" i="2"/>
  <c r="M465" i="2" s="1"/>
  <c r="N542" i="1"/>
  <c r="F80" i="2"/>
  <c r="F465" i="2" s="1"/>
  <c r="H468" i="3"/>
  <c r="AE458" i="3"/>
  <c r="M35" i="3"/>
  <c r="E468" i="3"/>
  <c r="K468" i="3"/>
  <c r="K80" i="3"/>
  <c r="F468" i="3"/>
  <c r="R618" i="2"/>
  <c r="V8" i="2"/>
  <c r="Y618" i="2"/>
  <c r="E618" i="2"/>
  <c r="AC549" i="2"/>
  <c r="AC620" i="2" s="1"/>
  <c r="N573" i="1"/>
  <c r="N571" i="1" s="1"/>
  <c r="N630" i="1" s="1"/>
  <c r="N415" i="1"/>
  <c r="I618" i="2"/>
  <c r="E298" i="5"/>
  <c r="V526" i="5"/>
  <c r="V525" i="5" s="1"/>
  <c r="Y573" i="1"/>
  <c r="Y571" i="1" s="1"/>
  <c r="Y630" i="1" s="1"/>
  <c r="Y415" i="1"/>
  <c r="K573" i="1"/>
  <c r="K571" i="1" s="1"/>
  <c r="K630" i="1" s="1"/>
  <c r="K415" i="1"/>
  <c r="T562" i="5"/>
  <c r="T627" i="5" s="1"/>
  <c r="X531" i="5"/>
  <c r="S531" i="5"/>
  <c r="S530" i="5" s="1"/>
  <c r="S615" i="5" s="1"/>
  <c r="P458" i="5"/>
  <c r="R80" i="2"/>
  <c r="R465" i="2" s="1"/>
  <c r="AC573" i="5"/>
  <c r="AC571" i="5" s="1"/>
  <c r="AC630" i="5" s="1"/>
  <c r="AC415" i="5"/>
  <c r="AC531" i="1"/>
  <c r="H102" i="2"/>
  <c r="H466" i="2" s="1"/>
  <c r="H468" i="2"/>
  <c r="H467" i="2" s="1"/>
  <c r="H603" i="2" s="1"/>
  <c r="C557" i="5"/>
  <c r="C556" i="5" s="1"/>
  <c r="C298" i="5"/>
  <c r="I573" i="5"/>
  <c r="I571" i="5" s="1"/>
  <c r="I630" i="5" s="1"/>
  <c r="I415" i="5"/>
  <c r="I80" i="1"/>
  <c r="I465" i="1" s="1"/>
  <c r="H80" i="3"/>
  <c r="T69" i="3"/>
  <c r="T68" i="3" s="1"/>
  <c r="R35" i="3"/>
  <c r="R8" i="3"/>
  <c r="Q8" i="3"/>
  <c r="Y468" i="3"/>
  <c r="Y35" i="3"/>
  <c r="V8" i="3"/>
  <c r="N458" i="3"/>
  <c r="V468" i="3"/>
  <c r="AB468" i="3"/>
  <c r="G468" i="3"/>
  <c r="AA468" i="3"/>
  <c r="Z468" i="3"/>
  <c r="E80" i="3"/>
  <c r="P468" i="3"/>
  <c r="AA35" i="3"/>
  <c r="Z35" i="3"/>
  <c r="P69" i="3"/>
  <c r="P68" i="3" s="1"/>
  <c r="F69" i="3"/>
  <c r="F68" i="3" s="1"/>
  <c r="AD80" i="3"/>
  <c r="F8" i="3"/>
  <c r="L468" i="3"/>
  <c r="AB69" i="3"/>
  <c r="AB68" i="3" s="1"/>
  <c r="L35" i="3"/>
  <c r="O8" i="3"/>
  <c r="AD69" i="3"/>
  <c r="AD68" i="3" s="1"/>
  <c r="V464" i="1"/>
  <c r="F35" i="1"/>
  <c r="F31" i="1" s="1"/>
  <c r="F460" i="1" s="1"/>
  <c r="T69" i="2"/>
  <c r="T68" i="2" s="1"/>
  <c r="T618" i="2"/>
  <c r="M618" i="2"/>
  <c r="S35" i="1"/>
  <c r="S31" i="1" s="1"/>
  <c r="S460" i="1" s="1"/>
  <c r="Q35" i="5"/>
  <c r="Q31" i="5" s="1"/>
  <c r="Q460" i="5" s="1"/>
  <c r="G458" i="1"/>
  <c r="AC618" i="2"/>
  <c r="R464" i="1"/>
  <c r="U8" i="1"/>
  <c r="N464" i="1"/>
  <c r="AD31" i="2"/>
  <c r="AD460" i="2" s="1"/>
  <c r="E69" i="5"/>
  <c r="E68" i="5" s="1"/>
  <c r="AE102" i="2"/>
  <c r="AE466" i="2" s="1"/>
  <c r="AE468" i="2"/>
  <c r="AE467" i="2" s="1"/>
  <c r="AE603" i="2" s="1"/>
  <c r="J618" i="2"/>
  <c r="AD8" i="2"/>
  <c r="N31" i="2"/>
  <c r="N460" i="2" s="1"/>
  <c r="P391" i="1"/>
  <c r="AC391" i="5"/>
  <c r="K35" i="2"/>
  <c r="K31" i="2" s="1"/>
  <c r="K460" i="2" s="1"/>
  <c r="Z391" i="5"/>
  <c r="AD391" i="1"/>
  <c r="I391" i="5"/>
  <c r="J391" i="1"/>
  <c r="S568" i="2"/>
  <c r="S629" i="2" s="1"/>
  <c r="AD618" i="2"/>
  <c r="L545" i="5"/>
  <c r="L619" i="5" s="1"/>
  <c r="AC557" i="5"/>
  <c r="AC556" i="5" s="1"/>
  <c r="AC298" i="5"/>
  <c r="T573" i="5"/>
  <c r="T571" i="5" s="1"/>
  <c r="T630" i="5" s="1"/>
  <c r="AE573" i="5"/>
  <c r="AE571" i="5" s="1"/>
  <c r="AE630" i="5" s="1"/>
  <c r="AE415" i="5"/>
  <c r="M573" i="1"/>
  <c r="M571" i="1" s="1"/>
  <c r="M630" i="1" s="1"/>
  <c r="M415" i="1"/>
  <c r="AD557" i="1"/>
  <c r="AD556" i="1" s="1"/>
  <c r="AD298" i="1"/>
  <c r="I557" i="5"/>
  <c r="I556" i="5" s="1"/>
  <c r="I298" i="5"/>
  <c r="M573" i="5"/>
  <c r="M571" i="5" s="1"/>
  <c r="M630" i="5" s="1"/>
  <c r="F573" i="5"/>
  <c r="F571" i="5" s="1"/>
  <c r="F630" i="5" s="1"/>
  <c r="F415" i="5"/>
  <c r="F545" i="1"/>
  <c r="F619" i="1" s="1"/>
  <c r="I545" i="1"/>
  <c r="I619" i="1" s="1"/>
  <c r="C557" i="1"/>
  <c r="C556" i="1" s="1"/>
  <c r="M545" i="5"/>
  <c r="M619" i="5" s="1"/>
  <c r="AD557" i="5"/>
  <c r="AD556" i="5" s="1"/>
  <c r="H562" i="5"/>
  <c r="H627" i="5" s="1"/>
  <c r="AE562" i="5"/>
  <c r="AE627" i="5" s="1"/>
  <c r="N391" i="1"/>
  <c r="D391" i="5"/>
  <c r="X391" i="5"/>
  <c r="Y562" i="1"/>
  <c r="Y627" i="1" s="1"/>
  <c r="O391" i="1"/>
  <c r="F391" i="5"/>
  <c r="S562" i="2"/>
  <c r="S627" i="2" s="1"/>
  <c r="R562" i="1"/>
  <c r="R627" i="1" s="1"/>
  <c r="N8" i="2"/>
  <c r="T573" i="1"/>
  <c r="T571" i="1" s="1"/>
  <c r="T630" i="1" s="1"/>
  <c r="T415" i="1"/>
  <c r="F557" i="1"/>
  <c r="F556" i="1" s="1"/>
  <c r="F298" i="1"/>
  <c r="AB573" i="5"/>
  <c r="AB571" i="5" s="1"/>
  <c r="AB630" i="5" s="1"/>
  <c r="AB415" i="5"/>
  <c r="T559" i="2"/>
  <c r="T626" i="2" s="1"/>
  <c r="Q565" i="2"/>
  <c r="Q628" i="2" s="1"/>
  <c r="Y391" i="5"/>
  <c r="R536" i="5"/>
  <c r="R616" i="5" s="1"/>
  <c r="I464" i="1"/>
  <c r="O568" i="2"/>
  <c r="O629" i="2" s="1"/>
  <c r="K69" i="5"/>
  <c r="K68" i="5" s="1"/>
  <c r="V562" i="2"/>
  <c r="V627" i="2" s="1"/>
  <c r="M464" i="1"/>
  <c r="Z80" i="1"/>
  <c r="Z465" i="1" s="1"/>
  <c r="W571" i="2"/>
  <c r="W630" i="2" s="1"/>
  <c r="AA415" i="2"/>
  <c r="D8" i="1"/>
  <c r="K536" i="5"/>
  <c r="K616" i="5" s="1"/>
  <c r="L573" i="5"/>
  <c r="L571" i="5" s="1"/>
  <c r="L630" i="5" s="1"/>
  <c r="L415" i="5"/>
  <c r="Q573" i="1"/>
  <c r="Q571" i="1" s="1"/>
  <c r="Q630" i="1" s="1"/>
  <c r="Q415" i="1"/>
  <c r="AD464" i="1"/>
  <c r="AD463" i="1" s="1"/>
  <c r="AD602" i="1" s="1"/>
  <c r="AD67" i="1"/>
  <c r="I565" i="2"/>
  <c r="I628" i="2" s="1"/>
  <c r="V542" i="1"/>
  <c r="V545" i="1"/>
  <c r="V619" i="1" s="1"/>
  <c r="R8" i="5"/>
  <c r="M8" i="1"/>
  <c r="G562" i="2"/>
  <c r="G627" i="2" s="1"/>
  <c r="X391" i="2"/>
  <c r="Z35" i="1"/>
  <c r="Z31" i="1" s="1"/>
  <c r="Z460" i="1" s="1"/>
  <c r="H69" i="2"/>
  <c r="H68" i="2" s="1"/>
  <c r="M545" i="1"/>
  <c r="M619" i="1" s="1"/>
  <c r="W349" i="2"/>
  <c r="AA349" i="2"/>
  <c r="V102" i="2"/>
  <c r="V466" i="2" s="1"/>
  <c r="V468" i="2"/>
  <c r="V467" i="2" s="1"/>
  <c r="V603" i="2" s="1"/>
  <c r="N298" i="1"/>
  <c r="M557" i="5"/>
  <c r="M556" i="5" s="1"/>
  <c r="M298" i="5"/>
  <c r="AA545" i="5"/>
  <c r="AA619" i="5" s="1"/>
  <c r="C573" i="1"/>
  <c r="C571" i="1" s="1"/>
  <c r="C630" i="1" s="1"/>
  <c r="C415" i="1"/>
  <c r="M464" i="2"/>
  <c r="Z8" i="5"/>
  <c r="I562" i="1"/>
  <c r="I627" i="1" s="1"/>
  <c r="O562" i="2"/>
  <c r="O627" i="2" s="1"/>
  <c r="K35" i="5"/>
  <c r="K31" i="5" s="1"/>
  <c r="K460" i="5" s="1"/>
  <c r="AD573" i="1"/>
  <c r="AD571" i="1" s="1"/>
  <c r="AD630" i="1" s="1"/>
  <c r="AD415" i="1"/>
  <c r="J573" i="5"/>
  <c r="J571" i="5" s="1"/>
  <c r="J630" i="5" s="1"/>
  <c r="J415" i="5"/>
  <c r="J573" i="1"/>
  <c r="J571" i="1" s="1"/>
  <c r="J630" i="1" s="1"/>
  <c r="J415" i="1"/>
  <c r="Q391" i="2"/>
  <c r="C562" i="1"/>
  <c r="C627" i="1" s="1"/>
  <c r="AD562" i="5"/>
  <c r="AD627" i="5" s="1"/>
  <c r="U571" i="2"/>
  <c r="U630" i="2" s="1"/>
  <c r="W8" i="1"/>
  <c r="M31" i="1"/>
  <c r="M460" i="1" s="1"/>
  <c r="G383" i="2"/>
  <c r="X415" i="2"/>
  <c r="AC301" i="2"/>
  <c r="AC300" i="2" s="1"/>
  <c r="AC383" i="2"/>
  <c r="K571" i="2"/>
  <c r="K630" i="2" s="1"/>
  <c r="AB35" i="5"/>
  <c r="AB31" i="5" s="1"/>
  <c r="AA565" i="2"/>
  <c r="AA628" i="2" s="1"/>
  <c r="G35" i="5"/>
  <c r="G31" i="5" s="1"/>
  <c r="G460" i="5" s="1"/>
  <c r="O559" i="2"/>
  <c r="O626" i="2" s="1"/>
  <c r="T35" i="5"/>
  <c r="T31" i="5" s="1"/>
  <c r="V399" i="2"/>
  <c r="J399" i="2"/>
  <c r="AC568" i="2"/>
  <c r="AC629" i="2" s="1"/>
  <c r="V349" i="2"/>
  <c r="V568" i="2"/>
  <c r="V629" i="2" s="1"/>
  <c r="R69" i="5"/>
  <c r="R68" i="5" s="1"/>
  <c r="U69" i="2"/>
  <c r="U68" i="2" s="1"/>
  <c r="J349" i="2"/>
  <c r="J568" i="2"/>
  <c r="J629" i="2" s="1"/>
  <c r="AC415" i="2"/>
  <c r="W565" i="2"/>
  <c r="W628" i="2" s="1"/>
  <c r="AD35" i="5"/>
  <c r="AD31" i="5" s="1"/>
  <c r="AD460" i="5" s="1"/>
  <c r="G367" i="2"/>
  <c r="G558" i="2" s="1"/>
  <c r="X568" i="2"/>
  <c r="X629" i="2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M562" i="2"/>
  <c r="M627" i="2" s="1"/>
  <c r="AB391" i="2"/>
  <c r="I8" i="5"/>
  <c r="L8" i="1"/>
  <c r="D301" i="2"/>
  <c r="D300" i="2" s="1"/>
  <c r="D383" i="2"/>
  <c r="H301" i="2"/>
  <c r="H300" i="2" s="1"/>
  <c r="AB559" i="2"/>
  <c r="AB626" i="2" s="1"/>
  <c r="N559" i="2"/>
  <c r="N626" i="2" s="1"/>
  <c r="P301" i="2"/>
  <c r="P300" i="2" s="1"/>
  <c r="C301" i="2"/>
  <c r="C300" i="2" s="1"/>
  <c r="P464" i="1"/>
  <c r="U35" i="5"/>
  <c r="U31" i="5" s="1"/>
  <c r="U460" i="5" s="1"/>
  <c r="H568" i="2"/>
  <c r="H629" i="2" s="1"/>
  <c r="Z367" i="2"/>
  <c r="Z558" i="2" s="1"/>
  <c r="Z568" i="2"/>
  <c r="Z629" i="2" s="1"/>
  <c r="M568" i="2"/>
  <c r="M629" i="2" s="1"/>
  <c r="AB367" i="2"/>
  <c r="AB558" i="2" s="1"/>
  <c r="AB568" i="2"/>
  <c r="AB629" i="2" s="1"/>
  <c r="C31" i="1"/>
  <c r="C460" i="1" s="1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Y367" i="2"/>
  <c r="Y558" i="2" s="1"/>
  <c r="O545" i="1"/>
  <c r="O619" i="1" s="1"/>
  <c r="Z399" i="2"/>
  <c r="M565" i="2"/>
  <c r="M628" i="2" s="1"/>
  <c r="C399" i="2"/>
  <c r="J577" i="5"/>
  <c r="J425" i="5"/>
  <c r="AB577" i="5"/>
  <c r="AB425" i="5"/>
  <c r="AE577" i="5"/>
  <c r="AE425" i="5"/>
  <c r="AE517" i="41"/>
  <c r="AE515" i="41" s="1"/>
  <c r="AE611" i="41" s="1"/>
  <c r="AE173" i="41"/>
  <c r="AD502" i="40"/>
  <c r="AD609" i="40" s="1"/>
  <c r="X518" i="1"/>
  <c r="X515" i="1" s="1"/>
  <c r="X611" i="1" s="1"/>
  <c r="X173" i="1"/>
  <c r="X111" i="1" s="1"/>
  <c r="H518" i="1"/>
  <c r="H515" i="1" s="1"/>
  <c r="H611" i="1" s="1"/>
  <c r="H173" i="1"/>
  <c r="H111" i="1" s="1"/>
  <c r="E518" i="1"/>
  <c r="E515" i="1" s="1"/>
  <c r="E611" i="1" s="1"/>
  <c r="E173" i="1"/>
  <c r="E111" i="1" s="1"/>
  <c r="I518" i="1"/>
  <c r="I515" i="1" s="1"/>
  <c r="I611" i="1" s="1"/>
  <c r="D486" i="5"/>
  <c r="D478" i="5" s="1"/>
  <c r="D122" i="5"/>
  <c r="D111" i="5" s="1"/>
  <c r="V518" i="1"/>
  <c r="V515" i="1" s="1"/>
  <c r="V611" i="1" s="1"/>
  <c r="V173" i="1"/>
  <c r="V111" i="1" s="1"/>
  <c r="Z509" i="39"/>
  <c r="Z160" i="39"/>
  <c r="Z111" i="39" s="1"/>
  <c r="Z4" i="39" s="1"/>
  <c r="J160" i="39"/>
  <c r="J111" i="39" s="1"/>
  <c r="J4" i="39" s="1"/>
  <c r="I509" i="39"/>
  <c r="I160" i="39"/>
  <c r="I111" i="39" s="1"/>
  <c r="I4" i="39" s="1"/>
  <c r="E160" i="39"/>
  <c r="E111" i="39" s="1"/>
  <c r="E4" i="39" s="1"/>
  <c r="F509" i="39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Y635" i="2"/>
  <c r="Y633" i="2" s="1"/>
  <c r="Y661" i="2" s="1"/>
  <c r="Y104" i="44" s="1"/>
  <c r="Y576" i="2"/>
  <c r="V635" i="2"/>
  <c r="V633" i="2" s="1"/>
  <c r="V661" i="2" s="1"/>
  <c r="V104" i="44" s="1"/>
  <c r="V576" i="2"/>
  <c r="AB635" i="2"/>
  <c r="AB633" i="2" s="1"/>
  <c r="AB661" i="2" s="1"/>
  <c r="AB104" i="44" s="1"/>
  <c r="AB576" i="2"/>
  <c r="I635" i="2"/>
  <c r="K635" i="2"/>
  <c r="K633" i="2" s="1"/>
  <c r="K661" i="2" s="1"/>
  <c r="K104" i="44" s="1"/>
  <c r="K576" i="2"/>
  <c r="T635" i="2"/>
  <c r="T633" i="2" s="1"/>
  <c r="T661" i="2" s="1"/>
  <c r="T104" i="44" s="1"/>
  <c r="T576" i="2"/>
  <c r="M425" i="1"/>
  <c r="T425" i="1"/>
  <c r="W425" i="1"/>
  <c r="O425" i="1"/>
  <c r="D425" i="1"/>
  <c r="U486" i="5"/>
  <c r="U478" i="5" s="1"/>
  <c r="U122" i="5"/>
  <c r="U111" i="5" s="1"/>
  <c r="K486" i="5"/>
  <c r="K478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Q509" i="39"/>
  <c r="Q160" i="39"/>
  <c r="Q111" i="39" s="1"/>
  <c r="Q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K577" i="5"/>
  <c r="K425" i="5"/>
  <c r="AE502" i="41"/>
  <c r="M478" i="1"/>
  <c r="O478" i="1"/>
  <c r="G478" i="1"/>
  <c r="N478" i="1"/>
  <c r="Q486" i="5"/>
  <c r="Q478" i="5" s="1"/>
  <c r="Q122" i="5"/>
  <c r="Q111" i="5" s="1"/>
  <c r="N486" i="5"/>
  <c r="N478" i="5" s="1"/>
  <c r="N122" i="5"/>
  <c r="N111" i="5" s="1"/>
  <c r="M486" i="5"/>
  <c r="M478" i="5" s="1"/>
  <c r="M122" i="5"/>
  <c r="M111" i="5" s="1"/>
  <c r="E489" i="5"/>
  <c r="E607" i="5" s="1"/>
  <c r="W486" i="5"/>
  <c r="W478" i="5" s="1"/>
  <c r="W122" i="5"/>
  <c r="W111" i="5" s="1"/>
  <c r="V478" i="1"/>
  <c r="W173" i="1"/>
  <c r="W111" i="1" s="1"/>
  <c r="F478" i="1"/>
  <c r="X489" i="5"/>
  <c r="X607" i="5" s="1"/>
  <c r="AB509" i="39"/>
  <c r="AB160" i="39"/>
  <c r="AB111" i="39" s="1"/>
  <c r="AB4" i="39" s="1"/>
  <c r="X509" i="39"/>
  <c r="X160" i="39"/>
  <c r="X111" i="39" s="1"/>
  <c r="X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U633" i="2" s="1"/>
  <c r="U661" i="2" s="1"/>
  <c r="U104" i="44" s="1"/>
  <c r="U576" i="2"/>
  <c r="L635" i="2"/>
  <c r="L633" i="2" s="1"/>
  <c r="L661" i="2" s="1"/>
  <c r="L104" i="44" s="1"/>
  <c r="L576" i="2"/>
  <c r="E635" i="2"/>
  <c r="E633" i="2" s="1"/>
  <c r="E661" i="2" s="1"/>
  <c r="E104" i="44" s="1"/>
  <c r="E576" i="2"/>
  <c r="AA635" i="2"/>
  <c r="AA633" i="2" s="1"/>
  <c r="AA661" i="2" s="1"/>
  <c r="AA104" i="44" s="1"/>
  <c r="AA576" i="2"/>
  <c r="AD635" i="2"/>
  <c r="AD633" i="2" s="1"/>
  <c r="AD661" i="2" s="1"/>
  <c r="AD104" i="44" s="1"/>
  <c r="AD576" i="2"/>
  <c r="AC635" i="2"/>
  <c r="AC633" i="2" s="1"/>
  <c r="AC661" i="2" s="1"/>
  <c r="AC104" i="44" s="1"/>
  <c r="AC576" i="2"/>
  <c r="Q635" i="1"/>
  <c r="Q633" i="1" s="1"/>
  <c r="Q661" i="1" s="1"/>
  <c r="Q106" i="44" s="1"/>
  <c r="Q576" i="1"/>
  <c r="Z576" i="1"/>
  <c r="F635" i="1"/>
  <c r="F576" i="1"/>
  <c r="AD635" i="1"/>
  <c r="AD633" i="1" s="1"/>
  <c r="AD661" i="1" s="1"/>
  <c r="AD106" i="44" s="1"/>
  <c r="AD576" i="1"/>
  <c r="V576" i="1"/>
  <c r="K635" i="1"/>
  <c r="K576" i="1"/>
  <c r="AD502" i="41"/>
  <c r="J486" i="5"/>
  <c r="J478" i="5" s="1"/>
  <c r="J122" i="5"/>
  <c r="J111" i="5" s="1"/>
  <c r="V486" i="5"/>
  <c r="V478" i="5" s="1"/>
  <c r="V122" i="5"/>
  <c r="V111" i="5" s="1"/>
  <c r="L489" i="5"/>
  <c r="L607" i="5" s="1"/>
  <c r="P486" i="5"/>
  <c r="P478" i="5" s="1"/>
  <c r="P122" i="5"/>
  <c r="P111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509" i="39"/>
  <c r="S160" i="39"/>
  <c r="S111" i="39" s="1"/>
  <c r="S4" i="39" s="1"/>
  <c r="O509" i="39"/>
  <c r="O508" i="39" s="1"/>
  <c r="O610" i="39" s="1"/>
  <c r="K509" i="39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I8" i="3"/>
  <c r="J80" i="3"/>
  <c r="P8" i="3"/>
  <c r="AD468" i="3"/>
  <c r="AC80" i="3"/>
  <c r="F618" i="2"/>
  <c r="Z618" i="2"/>
  <c r="O557" i="5"/>
  <c r="O556" i="5" s="1"/>
  <c r="S458" i="2"/>
  <c r="R407" i="2"/>
  <c r="J102" i="2"/>
  <c r="J466" i="2" s="1"/>
  <c r="J468" i="2"/>
  <c r="J467" i="2" s="1"/>
  <c r="J603" i="2" s="1"/>
  <c r="U618" i="2"/>
  <c r="K618" i="2"/>
  <c r="L399" i="2"/>
  <c r="U464" i="1"/>
  <c r="AA35" i="2"/>
  <c r="AA31" i="2" s="1"/>
  <c r="AB573" i="1"/>
  <c r="AB571" i="1" s="1"/>
  <c r="AB630" i="1" s="1"/>
  <c r="L618" i="2"/>
  <c r="Q69" i="5"/>
  <c r="Q68" i="5" s="1"/>
  <c r="N35" i="1"/>
  <c r="N31" i="1" s="1"/>
  <c r="T464" i="1"/>
  <c r="E80" i="5"/>
  <c r="E465" i="5" s="1"/>
  <c r="G464" i="1"/>
  <c r="AE618" i="2"/>
  <c r="J531" i="5"/>
  <c r="Z562" i="5"/>
  <c r="Z627" i="5" s="1"/>
  <c r="D391" i="1"/>
  <c r="N531" i="5"/>
  <c r="J562" i="1"/>
  <c r="J627" i="1" s="1"/>
  <c r="L464" i="2"/>
  <c r="K557" i="5"/>
  <c r="K556" i="5" s="1"/>
  <c r="K298" i="5"/>
  <c r="T298" i="1"/>
  <c r="D573" i="5"/>
  <c r="D571" i="5" s="1"/>
  <c r="D630" i="5" s="1"/>
  <c r="D415" i="5"/>
  <c r="W573" i="1"/>
  <c r="W571" i="1" s="1"/>
  <c r="W630" i="1" s="1"/>
  <c r="W415" i="1"/>
  <c r="S573" i="1"/>
  <c r="S571" i="1" s="1"/>
  <c r="S630" i="1" s="1"/>
  <c r="S415" i="1"/>
  <c r="Z545" i="5"/>
  <c r="Z619" i="5" s="1"/>
  <c r="J557" i="5"/>
  <c r="J556" i="5" s="1"/>
  <c r="J298" i="5"/>
  <c r="J557" i="1"/>
  <c r="J556" i="1" s="1"/>
  <c r="J298" i="1"/>
  <c r="I269" i="1"/>
  <c r="I543" i="1" s="1"/>
  <c r="S542" i="1"/>
  <c r="S545" i="1"/>
  <c r="S619" i="1" s="1"/>
  <c r="N80" i="2"/>
  <c r="N465" i="2" s="1"/>
  <c r="R573" i="1"/>
  <c r="R571" i="1" s="1"/>
  <c r="R630" i="1" s="1"/>
  <c r="R415" i="1"/>
  <c r="K531" i="5"/>
  <c r="K530" i="5" s="1"/>
  <c r="K615" i="5" s="1"/>
  <c r="T391" i="5"/>
  <c r="N562" i="1"/>
  <c r="N627" i="1" s="1"/>
  <c r="M391" i="1"/>
  <c r="D562" i="5"/>
  <c r="D627" i="5" s="1"/>
  <c r="X562" i="5"/>
  <c r="X627" i="5" s="1"/>
  <c r="W391" i="1"/>
  <c r="F391" i="1"/>
  <c r="X549" i="2"/>
  <c r="X620" i="2" s="1"/>
  <c r="O31" i="2"/>
  <c r="O460" i="2" s="1"/>
  <c r="F562" i="5"/>
  <c r="F627" i="5" s="1"/>
  <c r="H557" i="5"/>
  <c r="H556" i="5" s="1"/>
  <c r="H298" i="5"/>
  <c r="S557" i="1"/>
  <c r="S556" i="1" s="1"/>
  <c r="S298" i="1"/>
  <c r="I526" i="5"/>
  <c r="I525" i="5" s="1"/>
  <c r="I192" i="5"/>
  <c r="R573" i="5"/>
  <c r="R571" i="5" s="1"/>
  <c r="R630" i="5" s="1"/>
  <c r="R415" i="5"/>
  <c r="Y562" i="5"/>
  <c r="Y627" i="5" s="1"/>
  <c r="AD573" i="5"/>
  <c r="AD571" i="5" s="1"/>
  <c r="AD630" i="5" s="1"/>
  <c r="AD415" i="5"/>
  <c r="R526" i="5"/>
  <c r="S102" i="2"/>
  <c r="S466" i="2" s="1"/>
  <c r="S468" i="2"/>
  <c r="S467" i="2" s="1"/>
  <c r="S603" i="2" s="1"/>
  <c r="J464" i="1"/>
  <c r="G399" i="2"/>
  <c r="AC399" i="2"/>
  <c r="AE458" i="1"/>
  <c r="N458" i="5"/>
  <c r="AA301" i="2"/>
  <c r="AA300" i="2" s="1"/>
  <c r="G464" i="5"/>
  <c r="M557" i="1"/>
  <c r="M556" i="1" s="1"/>
  <c r="M298" i="1"/>
  <c r="Q415" i="5"/>
  <c r="I545" i="5"/>
  <c r="I619" i="5" s="1"/>
  <c r="L80" i="2"/>
  <c r="L465" i="2" s="1"/>
  <c r="S536" i="5"/>
  <c r="S616" i="5" s="1"/>
  <c r="E557" i="1"/>
  <c r="E556" i="1" s="1"/>
  <c r="E298" i="1"/>
  <c r="G573" i="1"/>
  <c r="G571" i="1" s="1"/>
  <c r="G630" i="1" s="1"/>
  <c r="G415" i="1"/>
  <c r="V35" i="5"/>
  <c r="V31" i="5" s="1"/>
  <c r="AC458" i="1"/>
  <c r="U80" i="2"/>
  <c r="U465" i="2" s="1"/>
  <c r="R102" i="2"/>
  <c r="R466" i="2" s="1"/>
  <c r="R468" i="2"/>
  <c r="R467" i="2" s="1"/>
  <c r="R603" i="2" s="1"/>
  <c r="D573" i="1"/>
  <c r="D571" i="1" s="1"/>
  <c r="D630" i="1" s="1"/>
  <c r="D415" i="1"/>
  <c r="G573" i="5"/>
  <c r="G571" i="5" s="1"/>
  <c r="G630" i="5" s="1"/>
  <c r="G415" i="5"/>
  <c r="F557" i="5"/>
  <c r="F556" i="5" s="1"/>
  <c r="F298" i="5"/>
  <c r="T415" i="2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Q562" i="2"/>
  <c r="Q627" i="2" s="1"/>
  <c r="H573" i="1"/>
  <c r="H571" i="1" s="1"/>
  <c r="H630" i="1" s="1"/>
  <c r="H415" i="1"/>
  <c r="V367" i="2"/>
  <c r="V558" i="2" s="1"/>
  <c r="U102" i="2"/>
  <c r="U466" i="2" s="1"/>
  <c r="U468" i="2"/>
  <c r="U467" i="2" s="1"/>
  <c r="U603" i="2" s="1"/>
  <c r="Y464" i="2"/>
  <c r="R545" i="5"/>
  <c r="R619" i="5" s="1"/>
  <c r="V565" i="2"/>
  <c r="V628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X301" i="2"/>
  <c r="X300" i="2" s="1"/>
  <c r="U301" i="2"/>
  <c r="U300" i="2" s="1"/>
  <c r="AC80" i="1"/>
  <c r="AC465" i="1" s="1"/>
  <c r="P35" i="5"/>
  <c r="P31" i="5" s="1"/>
  <c r="P460" i="5" s="1"/>
  <c r="K349" i="2"/>
  <c r="K568" i="2"/>
  <c r="K629" i="2" s="1"/>
  <c r="AE35" i="1"/>
  <c r="Q102" i="2"/>
  <c r="Q466" i="2" s="1"/>
  <c r="Q468" i="2"/>
  <c r="Q467" i="2" s="1"/>
  <c r="Q603" i="2" s="1"/>
  <c r="Y80" i="5"/>
  <c r="Y465" i="5" s="1"/>
  <c r="D464" i="5"/>
  <c r="O80" i="5"/>
  <c r="O465" i="5" s="1"/>
  <c r="O458" i="1"/>
  <c r="P80" i="2"/>
  <c r="P465" i="2" s="1"/>
  <c r="O464" i="2"/>
  <c r="U69" i="5"/>
  <c r="U68" i="5" s="1"/>
  <c r="F69" i="5"/>
  <c r="F68" i="5" s="1"/>
  <c r="L464" i="1"/>
  <c r="H391" i="2"/>
  <c r="AB562" i="2"/>
  <c r="AB627" i="2" s="1"/>
  <c r="C464" i="3"/>
  <c r="M69" i="5"/>
  <c r="M68" i="5" s="1"/>
  <c r="P80" i="1"/>
  <c r="P465" i="1" s="1"/>
  <c r="AE35" i="5"/>
  <c r="AE531" i="1"/>
  <c r="C8" i="3"/>
  <c r="C102" i="2"/>
  <c r="C466" i="2" s="1"/>
  <c r="C468" i="2"/>
  <c r="C467" i="2" s="1"/>
  <c r="C603" i="2" s="1"/>
  <c r="P35" i="1"/>
  <c r="P31" i="1" s="1"/>
  <c r="P460" i="1" s="1"/>
  <c r="Y301" i="2"/>
  <c r="Y300" i="2" s="1"/>
  <c r="Y383" i="2"/>
  <c r="X8" i="5"/>
  <c r="P349" i="2"/>
  <c r="C367" i="2"/>
  <c r="C558" i="2" s="1"/>
  <c r="AC80" i="2"/>
  <c r="AC465" i="2" s="1"/>
  <c r="X102" i="2"/>
  <c r="X466" i="2" s="1"/>
  <c r="X468" i="2"/>
  <c r="X467" i="2" s="1"/>
  <c r="X603" i="2" s="1"/>
  <c r="E80" i="1"/>
  <c r="E465" i="1" s="1"/>
  <c r="H399" i="2"/>
  <c r="P399" i="2"/>
  <c r="C565" i="2"/>
  <c r="C628" i="2" s="1"/>
  <c r="D577" i="5"/>
  <c r="D425" i="5"/>
  <c r="N577" i="5"/>
  <c r="N425" i="5"/>
  <c r="R577" i="5"/>
  <c r="R425" i="5"/>
  <c r="Z577" i="5"/>
  <c r="AD478" i="1"/>
  <c r="M518" i="1"/>
  <c r="M515" i="1" s="1"/>
  <c r="M611" i="1" s="1"/>
  <c r="M173" i="1"/>
  <c r="M111" i="1" s="1"/>
  <c r="G518" i="1"/>
  <c r="G515" i="1" s="1"/>
  <c r="G611" i="1" s="1"/>
  <c r="G173" i="1"/>
  <c r="G111" i="1" s="1"/>
  <c r="N518" i="1"/>
  <c r="N515" i="1" s="1"/>
  <c r="N611" i="1" s="1"/>
  <c r="N173" i="1"/>
  <c r="N111" i="1" s="1"/>
  <c r="AC173" i="1"/>
  <c r="AC111" i="1" s="1"/>
  <c r="F518" i="1"/>
  <c r="F515" i="1" s="1"/>
  <c r="F611" i="1" s="1"/>
  <c r="F173" i="1"/>
  <c r="F111" i="1" s="1"/>
  <c r="L478" i="1"/>
  <c r="S609" i="41"/>
  <c r="G517" i="41"/>
  <c r="G515" i="41" s="1"/>
  <c r="G611" i="41" s="1"/>
  <c r="G173" i="41"/>
  <c r="G111" i="41" s="1"/>
  <c r="G4" i="41" s="1"/>
  <c r="F609" i="41"/>
  <c r="P517" i="41"/>
  <c r="P515" i="41" s="1"/>
  <c r="P611" i="41" s="1"/>
  <c r="P173" i="41"/>
  <c r="P111" i="41" s="1"/>
  <c r="P4" i="41" s="1"/>
  <c r="V517" i="41"/>
  <c r="V515" i="41" s="1"/>
  <c r="V611" i="41" s="1"/>
  <c r="V173" i="41"/>
  <c r="V111" i="41" s="1"/>
  <c r="V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F425" i="2"/>
  <c r="H425" i="2"/>
  <c r="R425" i="2"/>
  <c r="AE425" i="2"/>
  <c r="M635" i="1"/>
  <c r="M633" i="1" s="1"/>
  <c r="M661" i="1" s="1"/>
  <c r="M106" i="44" s="1"/>
  <c r="M576" i="1"/>
  <c r="Y635" i="1"/>
  <c r="Y576" i="1"/>
  <c r="T635" i="1"/>
  <c r="T633" i="1" s="1"/>
  <c r="T661" i="1" s="1"/>
  <c r="T106" i="44" s="1"/>
  <c r="W576" i="1"/>
  <c r="O635" i="1"/>
  <c r="O633" i="1" s="1"/>
  <c r="O661" i="1" s="1"/>
  <c r="O106" i="44" s="1"/>
  <c r="O576" i="1"/>
  <c r="U635" i="1"/>
  <c r="U576" i="1"/>
  <c r="D635" i="1"/>
  <c r="D633" i="1" s="1"/>
  <c r="D661" i="1" s="1"/>
  <c r="D106" i="44" s="1"/>
  <c r="AE607" i="40"/>
  <c r="F486" i="5"/>
  <c r="F478" i="5" s="1"/>
  <c r="F122" i="5"/>
  <c r="F111" i="5" s="1"/>
  <c r="AB478" i="1"/>
  <c r="Q518" i="1"/>
  <c r="Q515" i="1" s="1"/>
  <c r="Q611" i="1" s="1"/>
  <c r="Q173" i="1"/>
  <c r="Q111" i="1" s="1"/>
  <c r="AB173" i="41"/>
  <c r="AB111" i="41" s="1"/>
  <c r="AB4" i="41" s="1"/>
  <c r="U517" i="41"/>
  <c r="U515" i="41" s="1"/>
  <c r="U611" i="41" s="1"/>
  <c r="U173" i="41"/>
  <c r="U111" i="41" s="1"/>
  <c r="U4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W577" i="5"/>
  <c r="Y577" i="5"/>
  <c r="Y425" i="5"/>
  <c r="AD518" i="1"/>
  <c r="AD515" i="1" s="1"/>
  <c r="AD611" i="1" s="1"/>
  <c r="AD173" i="1"/>
  <c r="AD111" i="1" s="1"/>
  <c r="R478" i="1"/>
  <c r="J478" i="1"/>
  <c r="U478" i="1"/>
  <c r="E486" i="5"/>
  <c r="E478" i="5" s="1"/>
  <c r="E122" i="5"/>
  <c r="E111" i="5" s="1"/>
  <c r="AC478" i="1"/>
  <c r="C489" i="5"/>
  <c r="C607" i="5" s="1"/>
  <c r="K478" i="1"/>
  <c r="O489" i="5"/>
  <c r="O607" i="5" s="1"/>
  <c r="Y489" i="5"/>
  <c r="Y607" i="5" s="1"/>
  <c r="X486" i="5"/>
  <c r="X478" i="5" s="1"/>
  <c r="X122" i="5"/>
  <c r="X111" i="5" s="1"/>
  <c r="R489" i="5"/>
  <c r="R607" i="5" s="1"/>
  <c r="N502" i="41"/>
  <c r="O517" i="41"/>
  <c r="O515" i="41" s="1"/>
  <c r="O611" i="41" s="1"/>
  <c r="AA502" i="41"/>
  <c r="E502" i="41"/>
  <c r="J502" i="41"/>
  <c r="Q517" i="41"/>
  <c r="Q515" i="41" s="1"/>
  <c r="Q611" i="41" s="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Q425" i="2"/>
  <c r="M425" i="2"/>
  <c r="S425" i="2"/>
  <c r="G425" i="2"/>
  <c r="O425" i="2"/>
  <c r="W425" i="2"/>
  <c r="Z425" i="2"/>
  <c r="L486" i="5"/>
  <c r="L478" i="5" s="1"/>
  <c r="L122" i="5"/>
  <c r="L111" i="5" s="1"/>
  <c r="W517" i="41"/>
  <c r="W515" i="41" s="1"/>
  <c r="W611" i="41" s="1"/>
  <c r="Y502" i="41"/>
  <c r="H517" i="41"/>
  <c r="H515" i="41" s="1"/>
  <c r="H611" i="41" s="1"/>
  <c r="H173" i="41"/>
  <c r="H111" i="41" s="1"/>
  <c r="H4" i="41" s="1"/>
  <c r="D502" i="41"/>
  <c r="I517" i="41"/>
  <c r="I515" i="41" s="1"/>
  <c r="I611" i="41" s="1"/>
  <c r="I173" i="41"/>
  <c r="I111" i="41" s="1"/>
  <c r="I4" i="41" s="1"/>
  <c r="AC502" i="41"/>
  <c r="L517" i="41"/>
  <c r="L515" i="41" s="1"/>
  <c r="L611" i="41" s="1"/>
  <c r="L173" i="41"/>
  <c r="L111" i="41" s="1"/>
  <c r="L4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468" i="3"/>
  <c r="U31" i="3"/>
  <c r="U460" i="3" s="1"/>
  <c r="G31" i="3"/>
  <c r="G460" i="3" s="1"/>
  <c r="X468" i="3"/>
  <c r="J468" i="3"/>
  <c r="K35" i="3"/>
  <c r="P618" i="2"/>
  <c r="S35" i="2"/>
  <c r="S31" i="2" s="1"/>
  <c r="H526" i="5"/>
  <c r="I531" i="5"/>
  <c r="Q557" i="1"/>
  <c r="Q556" i="1" s="1"/>
  <c r="Q298" i="1"/>
  <c r="W557" i="5"/>
  <c r="W556" i="5" s="1"/>
  <c r="W298" i="5"/>
  <c r="P573" i="1"/>
  <c r="P571" i="1" s="1"/>
  <c r="P630" i="1" s="1"/>
  <c r="P415" i="1"/>
  <c r="AD531" i="5"/>
  <c r="AD216" i="5"/>
  <c r="D557" i="5"/>
  <c r="D556" i="5" s="1"/>
  <c r="D298" i="5"/>
  <c r="L458" i="5"/>
  <c r="W464" i="5"/>
  <c r="S192" i="5"/>
  <c r="K298" i="1"/>
  <c r="O192" i="5"/>
  <c r="Z458" i="1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AA80" i="1"/>
  <c r="AA465" i="1" s="1"/>
  <c r="AB464" i="1"/>
  <c r="Y458" i="1"/>
  <c r="I383" i="2"/>
  <c r="AC545" i="1"/>
  <c r="AC619" i="1" s="1"/>
  <c r="I468" i="2"/>
  <c r="I467" i="2" s="1"/>
  <c r="I603" i="2" s="1"/>
  <c r="I102" i="2"/>
  <c r="I466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H542" i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W531" i="1"/>
  <c r="W530" i="1" s="1"/>
  <c r="T531" i="1"/>
  <c r="O618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D399" i="2"/>
  <c r="H565" i="2"/>
  <c r="H628" i="2" s="1"/>
  <c r="L577" i="5"/>
  <c r="L425" i="5"/>
  <c r="T577" i="5"/>
  <c r="T425" i="5"/>
  <c r="V425" i="5"/>
  <c r="AD607" i="40"/>
  <c r="R518" i="1"/>
  <c r="R515" i="1" s="1"/>
  <c r="R611" i="1" s="1"/>
  <c r="R173" i="1"/>
  <c r="R111" i="1" s="1"/>
  <c r="J518" i="1"/>
  <c r="J515" i="1" s="1"/>
  <c r="J611" i="1" s="1"/>
  <c r="J173" i="1"/>
  <c r="J111" i="1" s="1"/>
  <c r="U518" i="1"/>
  <c r="U515" i="1" s="1"/>
  <c r="U611" i="1" s="1"/>
  <c r="U173" i="1"/>
  <c r="U111" i="1" s="1"/>
  <c r="D518" i="1"/>
  <c r="D515" i="1" s="1"/>
  <c r="D611" i="1" s="1"/>
  <c r="D173" i="1"/>
  <c r="D111" i="1" s="1"/>
  <c r="P173" i="1"/>
  <c r="P111" i="1" s="1"/>
  <c r="AA518" i="1"/>
  <c r="AA515" i="1" s="1"/>
  <c r="AA611" i="1" s="1"/>
  <c r="AA173" i="1"/>
  <c r="AA1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AC509" i="40"/>
  <c r="AC508" i="40" s="1"/>
  <c r="AC610" i="40" s="1"/>
  <c r="AC160" i="40"/>
  <c r="AC111" i="40" s="1"/>
  <c r="AC4" i="40" s="1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R160" i="39"/>
  <c r="R111" i="39" s="1"/>
  <c r="R4" i="39" s="1"/>
  <c r="N509" i="39"/>
  <c r="N160" i="39"/>
  <c r="N111" i="39" s="1"/>
  <c r="N4" i="39" s="1"/>
  <c r="H160" i="39"/>
  <c r="H111" i="39" s="1"/>
  <c r="H4" i="39" s="1"/>
  <c r="C509" i="39"/>
  <c r="C160" i="39"/>
  <c r="C111" i="39" s="1"/>
  <c r="C4" i="39" s="1"/>
  <c r="G160" i="39"/>
  <c r="G111" i="39" s="1"/>
  <c r="G4" i="39" s="1"/>
  <c r="D509" i="39"/>
  <c r="D160" i="39"/>
  <c r="D111" i="39" s="1"/>
  <c r="D4" i="39" s="1"/>
  <c r="F635" i="2"/>
  <c r="F633" i="2" s="1"/>
  <c r="F661" i="2" s="1"/>
  <c r="F104" i="44" s="1"/>
  <c r="F576" i="2"/>
  <c r="P635" i="2"/>
  <c r="P633" i="2" s="1"/>
  <c r="P661" i="2" s="1"/>
  <c r="P104" i="44" s="1"/>
  <c r="P576" i="2"/>
  <c r="D635" i="2"/>
  <c r="H635" i="2"/>
  <c r="H633" i="2" s="1"/>
  <c r="H661" i="2" s="1"/>
  <c r="H104" i="44" s="1"/>
  <c r="H576" i="2"/>
  <c r="R635" i="2"/>
  <c r="R633" i="2" s="1"/>
  <c r="R661" i="2" s="1"/>
  <c r="R104" i="44" s="1"/>
  <c r="R576" i="2"/>
  <c r="N635" i="2"/>
  <c r="N633" i="2" s="1"/>
  <c r="N661" i="2" s="1"/>
  <c r="N104" i="44" s="1"/>
  <c r="N576" i="2"/>
  <c r="J635" i="2"/>
  <c r="AE635" i="2"/>
  <c r="AE486" i="5"/>
  <c r="AE478" i="5" s="1"/>
  <c r="AE122" i="5"/>
  <c r="AC160" i="39"/>
  <c r="AC111" i="39" s="1"/>
  <c r="AC4" i="39" s="1"/>
  <c r="Y509" i="39"/>
  <c r="Y160" i="39"/>
  <c r="Y111" i="39" s="1"/>
  <c r="Y4" i="39" s="1"/>
  <c r="T160" i="39"/>
  <c r="T111" i="39" s="1"/>
  <c r="T4" i="39" s="1"/>
  <c r="AA425" i="1"/>
  <c r="S425" i="1"/>
  <c r="I425" i="1"/>
  <c r="N425" i="1"/>
  <c r="H577" i="5"/>
  <c r="H425" i="5"/>
  <c r="S577" i="5"/>
  <c r="S425" i="5"/>
  <c r="AC577" i="5"/>
  <c r="AC425" i="5"/>
  <c r="AE518" i="1"/>
  <c r="AE515" i="1" s="1"/>
  <c r="AE611" i="1" s="1"/>
  <c r="AE173" i="1"/>
  <c r="AD517" i="40"/>
  <c r="AD515" i="40" s="1"/>
  <c r="AD611" i="40" s="1"/>
  <c r="AD173" i="40"/>
  <c r="S478" i="1"/>
  <c r="C478" i="1"/>
  <c r="Y478" i="1"/>
  <c r="Z478" i="1"/>
  <c r="D478" i="1"/>
  <c r="P478" i="1"/>
  <c r="C486" i="5"/>
  <c r="C478" i="5" s="1"/>
  <c r="C122" i="5"/>
  <c r="C111" i="5" s="1"/>
  <c r="O486" i="5"/>
  <c r="O478" i="5" s="1"/>
  <c r="O122" i="5"/>
  <c r="O111" i="5" s="1"/>
  <c r="Y486" i="5"/>
  <c r="Y478" i="5" s="1"/>
  <c r="Y122" i="5"/>
  <c r="Y111" i="5" s="1"/>
  <c r="R486" i="5"/>
  <c r="R478" i="5" s="1"/>
  <c r="R122" i="5"/>
  <c r="R111" i="5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O111" i="40"/>
  <c r="O4" i="40" s="1"/>
  <c r="I509" i="40"/>
  <c r="I508" i="40" s="1"/>
  <c r="I610" i="40" s="1"/>
  <c r="I160" i="40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P509" i="39"/>
  <c r="P160" i="39"/>
  <c r="P111" i="39" s="1"/>
  <c r="P4" i="39" s="1"/>
  <c r="L509" i="39"/>
  <c r="L508" i="39" s="1"/>
  <c r="L610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633" i="2" s="1"/>
  <c r="Q661" i="2" s="1"/>
  <c r="Q104" i="44" s="1"/>
  <c r="Q576" i="2"/>
  <c r="M635" i="2"/>
  <c r="M576" i="2"/>
  <c r="S635" i="2"/>
  <c r="S633" i="2" s="1"/>
  <c r="S661" i="2" s="1"/>
  <c r="S104" i="44" s="1"/>
  <c r="G635" i="2"/>
  <c r="G633" i="2" s="1"/>
  <c r="G661" i="2" s="1"/>
  <c r="G104" i="44" s="1"/>
  <c r="G576" i="2"/>
  <c r="O635" i="2"/>
  <c r="O633" i="2" s="1"/>
  <c r="O661" i="2" s="1"/>
  <c r="O104" i="44" s="1"/>
  <c r="O576" i="2"/>
  <c r="W635" i="2"/>
  <c r="W576" i="2"/>
  <c r="Z635" i="2"/>
  <c r="Z633" i="2" s="1"/>
  <c r="Z661" i="2" s="1"/>
  <c r="Z104" i="44" s="1"/>
  <c r="AE517" i="40"/>
  <c r="AE515" i="40" s="1"/>
  <c r="AE611" i="40" s="1"/>
  <c r="AE173" i="40"/>
  <c r="I489" i="5"/>
  <c r="I607" i="5" s="1"/>
  <c r="T489" i="5"/>
  <c r="T607" i="5" s="1"/>
  <c r="AA489" i="5"/>
  <c r="AA607" i="5" s="1"/>
  <c r="Q478" i="1"/>
  <c r="AA509" i="39"/>
  <c r="AA160" i="39"/>
  <c r="AA111" i="39" s="1"/>
  <c r="AA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R478" i="3"/>
  <c r="R606" i="3" s="1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468" i="3"/>
  <c r="U8" i="3"/>
  <c r="G80" i="3"/>
  <c r="Q468" i="3"/>
  <c r="D35" i="3"/>
  <c r="Q69" i="3"/>
  <c r="Q68" i="3" s="1"/>
  <c r="AC468" i="3"/>
  <c r="T102" i="2"/>
  <c r="T466" i="2" s="1"/>
  <c r="T468" i="2"/>
  <c r="T467" i="2" s="1"/>
  <c r="T603" i="2" s="1"/>
  <c r="V573" i="5"/>
  <c r="V571" i="5" s="1"/>
  <c r="V630" i="5" s="1"/>
  <c r="L557" i="1"/>
  <c r="L556" i="1" s="1"/>
  <c r="Q8" i="5"/>
  <c r="T35" i="1"/>
  <c r="T31" i="1" s="1"/>
  <c r="C573" i="5"/>
  <c r="C571" i="5" s="1"/>
  <c r="C630" i="5" s="1"/>
  <c r="C415" i="5"/>
  <c r="V573" i="1"/>
  <c r="V571" i="1" s="1"/>
  <c r="V630" i="1" s="1"/>
  <c r="V415" i="1"/>
  <c r="O573" i="1"/>
  <c r="O571" i="1" s="1"/>
  <c r="O630" i="1" s="1"/>
  <c r="O415" i="1"/>
  <c r="R557" i="5"/>
  <c r="R556" i="5" s="1"/>
  <c r="R298" i="5"/>
  <c r="M562" i="1"/>
  <c r="M627" i="1" s="1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E573" i="5"/>
  <c r="E571" i="5" s="1"/>
  <c r="E630" i="5" s="1"/>
  <c r="E415" i="5"/>
  <c r="N557" i="5"/>
  <c r="N556" i="5" s="1"/>
  <c r="N298" i="5"/>
  <c r="I573" i="1"/>
  <c r="I571" i="1" s="1"/>
  <c r="I630" i="1" s="1"/>
  <c r="I415" i="1"/>
  <c r="W464" i="1"/>
  <c r="P464" i="5"/>
  <c r="M102" i="2"/>
  <c r="M466" i="2" s="1"/>
  <c r="M468" i="2"/>
  <c r="M467" i="2" s="1"/>
  <c r="M603" i="2" s="1"/>
  <c r="AE557" i="5"/>
  <c r="AE556" i="5" s="1"/>
  <c r="AE298" i="5"/>
  <c r="D618" i="2"/>
  <c r="V458" i="5"/>
  <c r="H35" i="3"/>
  <c r="T468" i="3"/>
  <c r="U468" i="3"/>
  <c r="R69" i="3"/>
  <c r="R68" i="3" s="1"/>
  <c r="Q80" i="3"/>
  <c r="N468" i="3"/>
  <c r="N35" i="3"/>
  <c r="G8" i="3"/>
  <c r="AE468" i="3"/>
  <c r="Q35" i="3"/>
  <c r="M468" i="3"/>
  <c r="D468" i="3"/>
  <c r="AE35" i="3"/>
  <c r="AA69" i="3"/>
  <c r="AA68" i="3" s="1"/>
  <c r="Z464" i="3"/>
  <c r="S468" i="3"/>
  <c r="AA8" i="3"/>
  <c r="S35" i="3"/>
  <c r="W468" i="3"/>
  <c r="AC8" i="3"/>
  <c r="F80" i="3"/>
  <c r="O468" i="3"/>
  <c r="O35" i="3"/>
  <c r="L69" i="3"/>
  <c r="L68" i="3" s="1"/>
  <c r="F464" i="1"/>
  <c r="W618" i="2"/>
  <c r="AB618" i="2"/>
  <c r="V458" i="1"/>
  <c r="F8" i="1"/>
  <c r="L35" i="2"/>
  <c r="L31" i="2" s="1"/>
  <c r="T35" i="2"/>
  <c r="T31" i="2" s="1"/>
  <c r="AE399" i="2"/>
  <c r="S464" i="1"/>
  <c r="H35" i="2"/>
  <c r="H31" i="2" s="1"/>
  <c r="AA618" i="2"/>
  <c r="P391" i="5"/>
  <c r="U35" i="2"/>
  <c r="U31" i="2" s="1"/>
  <c r="U460" i="2" s="1"/>
  <c r="W35" i="2"/>
  <c r="W31" i="2" s="1"/>
  <c r="V618" i="2"/>
  <c r="E216" i="1"/>
  <c r="N618" i="2"/>
  <c r="AB35" i="2"/>
  <c r="AB31" i="2" s="1"/>
  <c r="D31" i="2"/>
  <c r="D460" i="2" s="1"/>
  <c r="I458" i="2"/>
  <c r="R8" i="2"/>
  <c r="D8" i="2"/>
  <c r="AE557" i="1"/>
  <c r="AE556" i="1" s="1"/>
  <c r="R35" i="2"/>
  <c r="R31" i="2" s="1"/>
  <c r="R460" i="2" s="1"/>
  <c r="T391" i="1"/>
  <c r="O216" i="5"/>
  <c r="G562" i="5"/>
  <c r="G627" i="5" s="1"/>
  <c r="AB391" i="5"/>
  <c r="AC35" i="2"/>
  <c r="AC31" i="2" s="1"/>
  <c r="AC460" i="2" s="1"/>
  <c r="L102" i="2"/>
  <c r="L466" i="2" s="1"/>
  <c r="L468" i="2"/>
  <c r="L467" i="2" s="1"/>
  <c r="L603" i="2" s="1"/>
  <c r="S407" i="2"/>
  <c r="H573" i="5"/>
  <c r="H571" i="5" s="1"/>
  <c r="H630" i="5" s="1"/>
  <c r="H415" i="5"/>
  <c r="L298" i="5"/>
  <c r="Z557" i="5"/>
  <c r="Z556" i="5" s="1"/>
  <c r="Z298" i="5"/>
  <c r="X573" i="5"/>
  <c r="X571" i="5" s="1"/>
  <c r="X630" i="5" s="1"/>
  <c r="X415" i="5"/>
  <c r="F573" i="1"/>
  <c r="F571" i="1" s="1"/>
  <c r="F630" i="1" s="1"/>
  <c r="F415" i="1"/>
  <c r="O536" i="5"/>
  <c r="O616" i="5" s="1"/>
  <c r="G557" i="5"/>
  <c r="G556" i="5" s="1"/>
  <c r="X8" i="2"/>
  <c r="AB557" i="5"/>
  <c r="AB556" i="5" s="1"/>
  <c r="AB298" i="5"/>
  <c r="E526" i="5"/>
  <c r="E525" i="5" s="1"/>
  <c r="E192" i="5"/>
  <c r="S573" i="5"/>
  <c r="S571" i="5" s="1"/>
  <c r="S630" i="5" s="1"/>
  <c r="S415" i="5"/>
  <c r="Q301" i="2"/>
  <c r="Q300" i="2" s="1"/>
  <c r="Q571" i="2"/>
  <c r="Q630" i="2" s="1"/>
  <c r="Y573" i="5"/>
  <c r="Y571" i="5" s="1"/>
  <c r="Y630" i="5" s="1"/>
  <c r="Y415" i="5"/>
  <c r="P8" i="2"/>
  <c r="U557" i="5"/>
  <c r="U556" i="5" s="1"/>
  <c r="U298" i="5"/>
  <c r="C391" i="5"/>
  <c r="H391" i="5"/>
  <c r="V562" i="1"/>
  <c r="V627" i="1" s="1"/>
  <c r="AE391" i="5"/>
  <c r="Y391" i="1"/>
  <c r="M391" i="5"/>
  <c r="X35" i="2"/>
  <c r="X31" i="2" s="1"/>
  <c r="X460" i="2" s="1"/>
  <c r="S391" i="2"/>
  <c r="Q367" i="2"/>
  <c r="Q558" i="2" s="1"/>
  <c r="Q568" i="2"/>
  <c r="Q629" i="2" s="1"/>
  <c r="R391" i="1"/>
  <c r="K573" i="5"/>
  <c r="K571" i="5" s="1"/>
  <c r="K630" i="5" s="1"/>
  <c r="K415" i="5"/>
  <c r="V557" i="1"/>
  <c r="V556" i="1" s="1"/>
  <c r="V298" i="1"/>
  <c r="W557" i="1"/>
  <c r="W556" i="1" s="1"/>
  <c r="W298" i="1"/>
  <c r="O8" i="2"/>
  <c r="T383" i="2"/>
  <c r="Q399" i="2"/>
  <c r="AC69" i="5"/>
  <c r="AC68" i="5" s="1"/>
  <c r="S464" i="2"/>
  <c r="O407" i="2"/>
  <c r="AC464" i="1"/>
  <c r="V391" i="2"/>
  <c r="U531" i="1"/>
  <c r="E80" i="2"/>
  <c r="E465" i="2" s="1"/>
  <c r="AB69" i="5"/>
  <c r="AB68" i="5" s="1"/>
  <c r="W415" i="2"/>
  <c r="T557" i="5"/>
  <c r="T556" i="5" s="1"/>
  <c r="T298" i="5"/>
  <c r="X557" i="5"/>
  <c r="X556" i="5" s="1"/>
  <c r="X298" i="5"/>
  <c r="O298" i="1"/>
  <c r="Y557" i="5"/>
  <c r="Y556" i="5" s="1"/>
  <c r="Y298" i="5"/>
  <c r="AC80" i="5"/>
  <c r="AC465" i="5" s="1"/>
  <c r="I458" i="1"/>
  <c r="I399" i="2"/>
  <c r="AA545" i="1"/>
  <c r="AA619" i="1" s="1"/>
  <c r="T69" i="5"/>
  <c r="T68" i="5" s="1"/>
  <c r="W35" i="1"/>
  <c r="W31" i="1" s="1"/>
  <c r="W460" i="1" s="1"/>
  <c r="V301" i="2"/>
  <c r="V300" i="2" s="1"/>
  <c r="J301" i="2"/>
  <c r="J300" i="2" s="1"/>
  <c r="G391" i="2"/>
  <c r="Z464" i="1"/>
  <c r="E102" i="2"/>
  <c r="E466" i="2" s="1"/>
  <c r="E468" i="2"/>
  <c r="E467" i="2" s="1"/>
  <c r="E603" i="2" s="1"/>
  <c r="N464" i="5"/>
  <c r="W80" i="5"/>
  <c r="W465" i="5" s="1"/>
  <c r="AC573" i="1"/>
  <c r="AC571" i="1" s="1"/>
  <c r="AC630" i="1" s="1"/>
  <c r="AC415" i="1"/>
  <c r="W573" i="5"/>
  <c r="W571" i="5" s="1"/>
  <c r="W630" i="5" s="1"/>
  <c r="W415" i="5"/>
  <c r="Y557" i="1"/>
  <c r="Y556" i="1" s="1"/>
  <c r="Y298" i="1"/>
  <c r="S557" i="5"/>
  <c r="S556" i="5" s="1"/>
  <c r="I391" i="1"/>
  <c r="O391" i="2"/>
  <c r="AD69" i="2"/>
  <c r="AD68" i="2" s="1"/>
  <c r="AA69" i="5"/>
  <c r="AA68" i="5" s="1"/>
  <c r="P557" i="1"/>
  <c r="P556" i="1" s="1"/>
  <c r="Z573" i="5"/>
  <c r="Z571" i="5" s="1"/>
  <c r="Z630" i="5" s="1"/>
  <c r="Z415" i="5"/>
  <c r="Q618" i="2"/>
  <c r="T301" i="2"/>
  <c r="T300" i="2" s="1"/>
  <c r="C391" i="1"/>
  <c r="R562" i="5"/>
  <c r="R627" i="5" s="1"/>
  <c r="AD391" i="5"/>
  <c r="U415" i="2"/>
  <c r="Z69" i="5"/>
  <c r="Z68" i="5" s="1"/>
  <c r="O571" i="2"/>
  <c r="O630" i="2" s="1"/>
  <c r="K415" i="2"/>
  <c r="AA399" i="2"/>
  <c r="Y102" i="2"/>
  <c r="Y466" i="2" s="1"/>
  <c r="Y468" i="2"/>
  <c r="Y467" i="2" s="1"/>
  <c r="Y603" i="2" s="1"/>
  <c r="G557" i="1"/>
  <c r="G556" i="1" s="1"/>
  <c r="G298" i="1"/>
  <c r="O383" i="2"/>
  <c r="I69" i="2"/>
  <c r="I68" i="2" s="1"/>
  <c r="AC407" i="2"/>
  <c r="G69" i="2"/>
  <c r="G68" i="2" s="1"/>
  <c r="AC69" i="2"/>
  <c r="AC68" i="2" s="1"/>
  <c r="I298" i="1"/>
  <c r="V407" i="2"/>
  <c r="J407" i="2"/>
  <c r="K559" i="2"/>
  <c r="K626" i="2" s="1"/>
  <c r="W399" i="2"/>
  <c r="AB35" i="1"/>
  <c r="AB31" i="1" s="1"/>
  <c r="AB460" i="1" s="1"/>
  <c r="C464" i="1"/>
  <c r="C463" i="1" s="1"/>
  <c r="C602" i="1" s="1"/>
  <c r="N573" i="5"/>
  <c r="N571" i="5" s="1"/>
  <c r="N630" i="5" s="1"/>
  <c r="N415" i="5"/>
  <c r="I559" i="2"/>
  <c r="I626" i="2" s="1"/>
  <c r="X8" i="1"/>
  <c r="X407" i="2"/>
  <c r="AC367" i="2"/>
  <c r="AC558" i="2" s="1"/>
  <c r="AA35" i="1"/>
  <c r="AA31" i="1" s="1"/>
  <c r="W35" i="5"/>
  <c r="W31" i="5" s="1"/>
  <c r="AB8" i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Z562" i="2"/>
  <c r="Z627" i="2" s="1"/>
  <c r="M391" i="2"/>
  <c r="P562" i="2"/>
  <c r="P627" i="2" s="1"/>
  <c r="AA69" i="2"/>
  <c r="AA68" i="2" s="1"/>
  <c r="C80" i="5"/>
  <c r="C465" i="5" s="1"/>
  <c r="K35" i="1"/>
  <c r="K31" i="1" s="1"/>
  <c r="K460" i="1" s="1"/>
  <c r="X35" i="5"/>
  <c r="X31" i="5" s="1"/>
  <c r="X460" i="5" s="1"/>
  <c r="M559" i="2"/>
  <c r="M626" i="2" s="1"/>
  <c r="AB301" i="2"/>
  <c r="AB300" i="2" s="1"/>
  <c r="AB383" i="2"/>
  <c r="N301" i="2"/>
  <c r="N300" i="2" s="1"/>
  <c r="N383" i="2"/>
  <c r="C415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H407" i="2"/>
  <c r="Z407" i="2"/>
  <c r="M407" i="2"/>
  <c r="AB407" i="2"/>
  <c r="N568" i="2"/>
  <c r="N629" i="2" s="1"/>
  <c r="C31" i="3"/>
  <c r="C460" i="3" s="1"/>
  <c r="S69" i="5"/>
  <c r="S68" i="5" s="1"/>
  <c r="O464" i="1"/>
  <c r="X69" i="2"/>
  <c r="X68" i="2" s="1"/>
  <c r="AE69" i="5"/>
  <c r="AE68" i="5" s="1"/>
  <c r="F8" i="5"/>
  <c r="AE545" i="1"/>
  <c r="AE619" i="1" s="1"/>
  <c r="M399" i="2"/>
  <c r="N545" i="1"/>
  <c r="N619" i="1" s="1"/>
  <c r="C468" i="3"/>
  <c r="C35" i="2"/>
  <c r="C31" i="2" s="1"/>
  <c r="H635" i="1"/>
  <c r="H633" i="1" s="1"/>
  <c r="H661" i="1" s="1"/>
  <c r="H106" i="44" s="1"/>
  <c r="G635" i="1"/>
  <c r="G633" i="1" s="1"/>
  <c r="G661" i="1" s="1"/>
  <c r="G106" i="44" s="1"/>
  <c r="X635" i="1"/>
  <c r="X633" i="1" s="1"/>
  <c r="X661" i="1" s="1"/>
  <c r="X106" i="44" s="1"/>
  <c r="X576" i="1"/>
  <c r="P635" i="1"/>
  <c r="P633" i="1" s="1"/>
  <c r="P661" i="1" s="1"/>
  <c r="P106" i="44" s="1"/>
  <c r="L635" i="1"/>
  <c r="L633" i="1" s="1"/>
  <c r="L661" i="1" s="1"/>
  <c r="L106" i="44" s="1"/>
  <c r="G577" i="5"/>
  <c r="X577" i="5"/>
  <c r="X425" i="5"/>
  <c r="AD486" i="5"/>
  <c r="AD478" i="5" s="1"/>
  <c r="AD122" i="5"/>
  <c r="AD111" i="5" s="1"/>
  <c r="S518" i="1"/>
  <c r="S515" i="1" s="1"/>
  <c r="S611" i="1" s="1"/>
  <c r="S173" i="1"/>
  <c r="S111" i="1" s="1"/>
  <c r="C518" i="1"/>
  <c r="C515" i="1" s="1"/>
  <c r="C611" i="1" s="1"/>
  <c r="C173" i="1"/>
  <c r="C111" i="1" s="1"/>
  <c r="Y173" i="1"/>
  <c r="Y111" i="1" s="1"/>
  <c r="Z518" i="1"/>
  <c r="Z515" i="1" s="1"/>
  <c r="Z611" i="1" s="1"/>
  <c r="Z173" i="1"/>
  <c r="Z111" i="1" s="1"/>
  <c r="S486" i="5"/>
  <c r="S478" i="5" s="1"/>
  <c r="S122" i="5"/>
  <c r="S111" i="5" s="1"/>
  <c r="W478" i="1"/>
  <c r="G486" i="5"/>
  <c r="G478" i="5" s="1"/>
  <c r="G122" i="5"/>
  <c r="G111" i="5" s="1"/>
  <c r="Z486" i="5"/>
  <c r="Z478" i="5" s="1"/>
  <c r="Z122" i="5"/>
  <c r="Z111" i="5" s="1"/>
  <c r="N517" i="41"/>
  <c r="N515" i="41" s="1"/>
  <c r="N611" i="41" s="1"/>
  <c r="N173" i="41"/>
  <c r="N111" i="41" s="1"/>
  <c r="N4" i="41" s="1"/>
  <c r="AA517" i="41"/>
  <c r="AA515" i="41" s="1"/>
  <c r="AA611" i="41" s="1"/>
  <c r="AA173" i="41"/>
  <c r="AA111" i="41" s="1"/>
  <c r="AA4" i="41" s="1"/>
  <c r="J517" i="41"/>
  <c r="J515" i="41" s="1"/>
  <c r="J611" i="41" s="1"/>
  <c r="J173" i="41"/>
  <c r="J111" i="41" s="1"/>
  <c r="J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Y425" i="2"/>
  <c r="V425" i="2"/>
  <c r="AB425" i="2"/>
  <c r="K425" i="2"/>
  <c r="T425" i="2"/>
  <c r="H486" i="5"/>
  <c r="H478" i="5" s="1"/>
  <c r="H122" i="5"/>
  <c r="H111" i="5" s="1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D517" i="41"/>
  <c r="D515" i="41" s="1"/>
  <c r="D611" i="41" s="1"/>
  <c r="D173" i="41"/>
  <c r="D111" i="41" s="1"/>
  <c r="D4" i="41" s="1"/>
  <c r="AC173" i="41"/>
  <c r="AC111" i="41" s="1"/>
  <c r="AC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N472" i="3"/>
  <c r="I489" i="2"/>
  <c r="I607" i="2" s="1"/>
  <c r="AA635" i="1"/>
  <c r="AA633" i="1" s="1"/>
  <c r="AA661" i="1" s="1"/>
  <c r="AA106" i="44" s="1"/>
  <c r="AA576" i="1"/>
  <c r="S635" i="1"/>
  <c r="S576" i="1"/>
  <c r="R635" i="1"/>
  <c r="R633" i="1" s="1"/>
  <c r="R661" i="1" s="1"/>
  <c r="R106" i="44" s="1"/>
  <c r="J635" i="1"/>
  <c r="J576" i="1"/>
  <c r="I635" i="1"/>
  <c r="I633" i="1" s="1"/>
  <c r="I661" i="1" s="1"/>
  <c r="I106" i="44" s="1"/>
  <c r="I576" i="1"/>
  <c r="N635" i="1"/>
  <c r="N576" i="1"/>
  <c r="AB635" i="1"/>
  <c r="AB633" i="1" s="1"/>
  <c r="AB661" i="1" s="1"/>
  <c r="AB106" i="44" s="1"/>
  <c r="C577" i="5"/>
  <c r="C425" i="5"/>
  <c r="E577" i="5"/>
  <c r="E425" i="5"/>
  <c r="M577" i="5"/>
  <c r="M425" i="5"/>
  <c r="O577" i="5"/>
  <c r="U577" i="5"/>
  <c r="U425" i="5"/>
  <c r="AA577" i="5"/>
  <c r="AD509" i="40"/>
  <c r="AD508" i="40" s="1"/>
  <c r="AD610" i="40" s="1"/>
  <c r="AD160" i="40"/>
  <c r="X478" i="1"/>
  <c r="H478" i="1"/>
  <c r="E478" i="1"/>
  <c r="I478" i="1"/>
  <c r="Q489" i="5"/>
  <c r="Q607" i="5" s="1"/>
  <c r="N489" i="5"/>
  <c r="N607" i="5" s="1"/>
  <c r="M489" i="5"/>
  <c r="M607" i="5" s="1"/>
  <c r="W489" i="5"/>
  <c r="W607" i="5" s="1"/>
  <c r="T518" i="1"/>
  <c r="T515" i="1" s="1"/>
  <c r="T611" i="1" s="1"/>
  <c r="T173" i="1"/>
  <c r="T111" i="1" s="1"/>
  <c r="AA478" i="1"/>
  <c r="S517" i="41"/>
  <c r="S515" i="41" s="1"/>
  <c r="S611" i="41" s="1"/>
  <c r="S173" i="41"/>
  <c r="S111" i="41" s="1"/>
  <c r="S4" i="41" s="1"/>
  <c r="G502" i="41"/>
  <c r="F517" i="41"/>
  <c r="F515" i="41" s="1"/>
  <c r="F611" i="41" s="1"/>
  <c r="F173" i="41"/>
  <c r="F111" i="41" s="1"/>
  <c r="F4" i="41" s="1"/>
  <c r="P502" i="41"/>
  <c r="K517" i="41"/>
  <c r="K515" i="41" s="1"/>
  <c r="K611" i="41" s="1"/>
  <c r="K173" i="41"/>
  <c r="K111" i="41" s="1"/>
  <c r="K4" i="41" s="1"/>
  <c r="V502" i="41"/>
  <c r="X517" i="41"/>
  <c r="X515" i="41" s="1"/>
  <c r="X611" i="41" s="1"/>
  <c r="X173" i="41"/>
  <c r="X111" i="41" s="1"/>
  <c r="X4" i="41" s="1"/>
  <c r="Y607" i="40"/>
  <c r="F607" i="40"/>
  <c r="F471" i="40"/>
  <c r="F455" i="40" s="1"/>
  <c r="O607" i="40"/>
  <c r="O471" i="40"/>
  <c r="O455" i="40" s="1"/>
  <c r="O453" i="40" s="1"/>
  <c r="AC607" i="40"/>
  <c r="AC471" i="40"/>
  <c r="AC455" i="40" s="1"/>
  <c r="N607" i="40"/>
  <c r="M607" i="40"/>
  <c r="M471" i="40"/>
  <c r="M455" i="40" s="1"/>
  <c r="S607" i="40"/>
  <c r="S471" i="40"/>
  <c r="S455" i="40" s="1"/>
  <c r="S453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U425" i="2"/>
  <c r="L425" i="2"/>
  <c r="E425" i="2"/>
  <c r="AA425" i="2"/>
  <c r="AD425" i="2"/>
  <c r="AC425" i="2"/>
  <c r="Q425" i="1"/>
  <c r="Z425" i="1"/>
  <c r="AE425" i="1"/>
  <c r="AD425" i="1"/>
  <c r="V425" i="1"/>
  <c r="K425" i="1"/>
  <c r="AE509" i="40"/>
  <c r="AE508" i="40" s="1"/>
  <c r="AE610" i="40" s="1"/>
  <c r="AE160" i="40"/>
  <c r="I486" i="5"/>
  <c r="I478" i="5" s="1"/>
  <c r="I122" i="5"/>
  <c r="I111" i="5" s="1"/>
  <c r="T486" i="5"/>
  <c r="T478" i="5" s="1"/>
  <c r="T122" i="5"/>
  <c r="T111" i="5" s="1"/>
  <c r="AA486" i="5"/>
  <c r="AA478" i="5" s="1"/>
  <c r="AA122" i="5"/>
  <c r="AA111" i="5" s="1"/>
  <c r="J489" i="5"/>
  <c r="J607" i="5" s="1"/>
  <c r="V489" i="5"/>
  <c r="V607" i="5" s="1"/>
  <c r="P489" i="5"/>
  <c r="P607" i="5" s="1"/>
  <c r="AB489" i="5"/>
  <c r="AB607" i="5" s="1"/>
  <c r="AB502" i="41"/>
  <c r="U502" i="41"/>
  <c r="R517" i="41"/>
  <c r="R515" i="41" s="1"/>
  <c r="R611" i="41" s="1"/>
  <c r="T173" i="41"/>
  <c r="T111" i="41" s="1"/>
  <c r="T4" i="41" s="1"/>
  <c r="M517" i="41"/>
  <c r="M515" i="41" s="1"/>
  <c r="M611" i="41" s="1"/>
  <c r="M173" i="41"/>
  <c r="M111" i="41" s="1"/>
  <c r="M4" i="41" s="1"/>
  <c r="Z517" i="41"/>
  <c r="Z515" i="41" s="1"/>
  <c r="Z611" i="41" s="1"/>
  <c r="Z173" i="41"/>
  <c r="Z111" i="41" s="1"/>
  <c r="Z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C472" i="3"/>
  <c r="W497" i="3"/>
  <c r="W608" i="3" s="1"/>
  <c r="T472" i="2"/>
  <c r="T478" i="2"/>
  <c r="T606" i="2" s="1"/>
  <c r="R489" i="2"/>
  <c r="R607" i="2" s="1"/>
  <c r="S11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L565" i="2" l="1"/>
  <c r="L628" i="2" s="1"/>
  <c r="V545" i="5"/>
  <c r="V619" i="5" s="1"/>
  <c r="O371" i="3"/>
  <c r="R568" i="2"/>
  <c r="R629" i="2" s="1"/>
  <c r="T399" i="2"/>
  <c r="AC565" i="2"/>
  <c r="AC628" i="2" s="1"/>
  <c r="G565" i="2"/>
  <c r="G628" i="2" s="1"/>
  <c r="H269" i="1"/>
  <c r="H543" i="1" s="1"/>
  <c r="E407" i="2"/>
  <c r="R399" i="2"/>
  <c r="I359" i="3"/>
  <c r="AA407" i="2"/>
  <c r="S213" i="3"/>
  <c r="Y399" i="2"/>
  <c r="P364" i="3"/>
  <c r="AB67" i="1"/>
  <c r="L573" i="1"/>
  <c r="L571" i="1" s="1"/>
  <c r="L630" i="1" s="1"/>
  <c r="L571" i="2"/>
  <c r="L630" i="2" s="1"/>
  <c r="K371" i="3"/>
  <c r="AA355" i="3"/>
  <c r="Y374" i="3"/>
  <c r="D371" i="3"/>
  <c r="S301" i="2"/>
  <c r="S300" i="2" s="1"/>
  <c r="S237" i="3"/>
  <c r="C568" i="2"/>
  <c r="C629" i="2" s="1"/>
  <c r="F431" i="3"/>
  <c r="R431" i="3"/>
  <c r="S27" i="67" s="1"/>
  <c r="T576" i="1"/>
  <c r="D576" i="1"/>
  <c r="K15" i="68"/>
  <c r="E568" i="2"/>
  <c r="E629" i="2" s="1"/>
  <c r="H202" i="3"/>
  <c r="H528" i="3" s="1"/>
  <c r="R279" i="3"/>
  <c r="F565" i="2"/>
  <c r="F628" i="2" s="1"/>
  <c r="I301" i="2"/>
  <c r="I300" i="2" s="1"/>
  <c r="I299" i="2" s="1"/>
  <c r="H531" i="1"/>
  <c r="H216" i="1"/>
  <c r="F407" i="2"/>
  <c r="AE565" i="2"/>
  <c r="AE628" i="2" s="1"/>
  <c r="V237" i="3"/>
  <c r="F269" i="1"/>
  <c r="F543" i="1" s="1"/>
  <c r="Y571" i="2"/>
  <c r="Y630" i="2" s="1"/>
  <c r="Y279" i="3"/>
  <c r="X377" i="3"/>
  <c r="K377" i="3"/>
  <c r="V383" i="2"/>
  <c r="Q374" i="3"/>
  <c r="K391" i="1"/>
  <c r="F383" i="2"/>
  <c r="K67" i="1"/>
  <c r="C407" i="2"/>
  <c r="U573" i="5"/>
  <c r="U571" i="5" s="1"/>
  <c r="U630" i="5" s="1"/>
  <c r="Y237" i="3"/>
  <c r="AC562" i="1"/>
  <c r="AC627" i="1" s="1"/>
  <c r="S380" i="3"/>
  <c r="X237" i="3"/>
  <c r="AB374" i="3"/>
  <c r="C409" i="3"/>
  <c r="C570" i="3" s="1"/>
  <c r="U536" i="5"/>
  <c r="U616" i="5" s="1"/>
  <c r="R19" i="66"/>
  <c r="S19" i="66" s="1"/>
  <c r="F391" i="2"/>
  <c r="F380" i="3"/>
  <c r="F559" i="2"/>
  <c r="F626" i="2" s="1"/>
  <c r="C426" i="3"/>
  <c r="C577" i="3" s="1"/>
  <c r="AE489" i="5"/>
  <c r="AE607" i="5" s="1"/>
  <c r="U549" i="2"/>
  <c r="U620" i="2" s="1"/>
  <c r="AE573" i="1"/>
  <c r="AE571" i="1" s="1"/>
  <c r="AE630" i="1" s="1"/>
  <c r="L301" i="2"/>
  <c r="D549" i="2"/>
  <c r="M269" i="1"/>
  <c r="M543" i="1" s="1"/>
  <c r="P463" i="5"/>
  <c r="P602" i="5" s="1"/>
  <c r="P213" i="3"/>
  <c r="U349" i="2"/>
  <c r="W364" i="3"/>
  <c r="D568" i="2"/>
  <c r="D629" i="2" s="1"/>
  <c r="M371" i="3"/>
  <c r="I536" i="5"/>
  <c r="I616" i="5" s="1"/>
  <c r="X545" i="5"/>
  <c r="X619" i="5" s="1"/>
  <c r="W237" i="3"/>
  <c r="Z463" i="1"/>
  <c r="Z602" i="1" s="1"/>
  <c r="R111" i="2"/>
  <c r="L568" i="2"/>
  <c r="L629" i="2" s="1"/>
  <c r="Q350" i="3"/>
  <c r="AA364" i="3"/>
  <c r="W545" i="5"/>
  <c r="W619" i="5" s="1"/>
  <c r="W367" i="2"/>
  <c r="W558" i="2" s="1"/>
  <c r="V380" i="3"/>
  <c r="X367" i="2"/>
  <c r="X558" i="2" s="1"/>
  <c r="P67" i="5"/>
  <c r="X464" i="5"/>
  <c r="X463" i="5" s="1"/>
  <c r="X602" i="5" s="1"/>
  <c r="D364" i="3"/>
  <c r="V299" i="2"/>
  <c r="F67" i="1"/>
  <c r="AA415" i="1"/>
  <c r="AD374" i="3"/>
  <c r="F300" i="2"/>
  <c r="V371" i="3"/>
  <c r="Q471" i="41"/>
  <c r="Q455" i="41" s="1"/>
  <c r="S374" i="3"/>
  <c r="G67" i="1"/>
  <c r="AE349" i="2"/>
  <c r="L391" i="2"/>
  <c r="D545" i="5"/>
  <c r="D619" i="5" s="1"/>
  <c r="M562" i="5"/>
  <c r="M627" i="5" s="1"/>
  <c r="E633" i="1"/>
  <c r="E661" i="1" s="1"/>
  <c r="E106" i="44" s="1"/>
  <c r="AC576" i="1"/>
  <c r="H426" i="3"/>
  <c r="H577" i="3" s="1"/>
  <c r="H634" i="3" s="1"/>
  <c r="W426" i="3"/>
  <c r="W577" i="3" s="1"/>
  <c r="AB557" i="1"/>
  <c r="AB556" i="1" s="1"/>
  <c r="X573" i="1"/>
  <c r="X571" i="1" s="1"/>
  <c r="X630" i="1" s="1"/>
  <c r="L383" i="2"/>
  <c r="AC545" i="5"/>
  <c r="AC619" i="5" s="1"/>
  <c r="AD216" i="1"/>
  <c r="K562" i="1"/>
  <c r="K627" i="1" s="1"/>
  <c r="C525" i="5"/>
  <c r="E399" i="2"/>
  <c r="AE560" i="3"/>
  <c r="C226" i="71"/>
  <c r="C244" i="70"/>
  <c r="D225" i="71"/>
  <c r="D244" i="70" s="1"/>
  <c r="D136" i="71"/>
  <c r="D191" i="70" s="1"/>
  <c r="C191" i="70"/>
  <c r="AE572" i="3"/>
  <c r="C234" i="71"/>
  <c r="AD531" i="1"/>
  <c r="AD530" i="1" s="1"/>
  <c r="AD615" i="1" s="1"/>
  <c r="R192" i="5"/>
  <c r="P298" i="5"/>
  <c r="Q216" i="1"/>
  <c r="AD391" i="2"/>
  <c r="AE566" i="3"/>
  <c r="C230" i="71"/>
  <c r="R559" i="2"/>
  <c r="R626" i="2" s="1"/>
  <c r="C194" i="70"/>
  <c r="D147" i="71"/>
  <c r="D194" i="70" s="1"/>
  <c r="C239" i="70"/>
  <c r="D220" i="71"/>
  <c r="D239" i="70" s="1"/>
  <c r="D151" i="71"/>
  <c r="D59" i="70" s="1"/>
  <c r="C59" i="70"/>
  <c r="D217" i="71"/>
  <c r="D88" i="70" s="1"/>
  <c r="C88" i="70"/>
  <c r="D140" i="71"/>
  <c r="D192" i="70" s="1"/>
  <c r="C192" i="70"/>
  <c r="AE569" i="3"/>
  <c r="C232" i="71"/>
  <c r="D148" i="71"/>
  <c r="D57" i="70" s="1"/>
  <c r="C57" i="70"/>
  <c r="D170" i="71"/>
  <c r="D20" i="70" s="1"/>
  <c r="C20" i="70"/>
  <c r="C199" i="70"/>
  <c r="D160" i="71"/>
  <c r="D199" i="70" s="1"/>
  <c r="D174" i="71"/>
  <c r="D208" i="70" s="1"/>
  <c r="C208" i="70"/>
  <c r="D164" i="71"/>
  <c r="D202" i="70" s="1"/>
  <c r="C202" i="70"/>
  <c r="C206" i="70"/>
  <c r="D172" i="71"/>
  <c r="D206" i="70" s="1"/>
  <c r="C201" i="70"/>
  <c r="D163" i="71"/>
  <c r="D201" i="70" s="1"/>
  <c r="C217" i="70"/>
  <c r="D186" i="71"/>
  <c r="D217" i="70" s="1"/>
  <c r="C196" i="70"/>
  <c r="D156" i="71"/>
  <c r="D196" i="70" s="1"/>
  <c r="D113" i="71"/>
  <c r="D36" i="70" s="1"/>
  <c r="C36" i="70"/>
  <c r="C210" i="70"/>
  <c r="D178" i="71"/>
  <c r="D210" i="70" s="1"/>
  <c r="AE480" i="3"/>
  <c r="C78" i="71"/>
  <c r="C160" i="70"/>
  <c r="D85" i="71"/>
  <c r="D160" i="70" s="1"/>
  <c r="D121" i="71"/>
  <c r="D53" i="70" s="1"/>
  <c r="C53" i="70"/>
  <c r="AE512" i="3"/>
  <c r="C117" i="71"/>
  <c r="D157" i="71"/>
  <c r="D83" i="70" s="1"/>
  <c r="C83" i="70"/>
  <c r="C15" i="70"/>
  <c r="D166" i="71"/>
  <c r="D15" i="70" s="1"/>
  <c r="C14" i="70"/>
  <c r="D111" i="71"/>
  <c r="D14" i="70" s="1"/>
  <c r="D242" i="71"/>
  <c r="D25" i="70" s="1"/>
  <c r="C25" i="70"/>
  <c r="C45" i="70"/>
  <c r="D112" i="71"/>
  <c r="D45" i="70" s="1"/>
  <c r="AE491" i="3"/>
  <c r="C94" i="71"/>
  <c r="AA562" i="1"/>
  <c r="AA627" i="1" s="1"/>
  <c r="AE574" i="3"/>
  <c r="AE631" i="3" s="1"/>
  <c r="C236" i="71"/>
  <c r="S67" i="2"/>
  <c r="N111" i="2"/>
  <c r="K299" i="2"/>
  <c r="T67" i="1"/>
  <c r="R297" i="65"/>
  <c r="D152" i="71"/>
  <c r="D85" i="70" s="1"/>
  <c r="C85" i="70"/>
  <c r="AE532" i="3"/>
  <c r="C145" i="71"/>
  <c r="D139" i="71"/>
  <c r="D54" i="70" s="1"/>
  <c r="C54" i="70"/>
  <c r="AE545" i="5"/>
  <c r="AE619" i="5" s="1"/>
  <c r="AD367" i="2"/>
  <c r="AD558" i="2" s="1"/>
  <c r="D190" i="71"/>
  <c r="D27" i="70" s="1"/>
  <c r="C27" i="70"/>
  <c r="P562" i="5"/>
  <c r="P627" i="5" s="1"/>
  <c r="C193" i="70"/>
  <c r="D143" i="71"/>
  <c r="D193" i="70" s="1"/>
  <c r="D154" i="71"/>
  <c r="D195" i="70" s="1"/>
  <c r="C195" i="70"/>
  <c r="Q545" i="1"/>
  <c r="Q619" i="1" s="1"/>
  <c r="D212" i="71"/>
  <c r="D44" i="70" s="1"/>
  <c r="C44" i="70"/>
  <c r="L562" i="1"/>
  <c r="L627" i="1" s="1"/>
  <c r="AD545" i="1"/>
  <c r="AD619" i="1" s="1"/>
  <c r="U559" i="2"/>
  <c r="U626" i="2" s="1"/>
  <c r="C213" i="70"/>
  <c r="D182" i="71"/>
  <c r="D213" i="70" s="1"/>
  <c r="C209" i="70"/>
  <c r="D177" i="71"/>
  <c r="D209" i="70" s="1"/>
  <c r="D185" i="71"/>
  <c r="D216" i="70" s="1"/>
  <c r="C216" i="70"/>
  <c r="C214" i="70"/>
  <c r="D183" i="71"/>
  <c r="D214" i="70" s="1"/>
  <c r="D171" i="71"/>
  <c r="D38" i="70" s="1"/>
  <c r="C38" i="70"/>
  <c r="D161" i="71"/>
  <c r="D200" i="70" s="1"/>
  <c r="C200" i="70"/>
  <c r="D158" i="71"/>
  <c r="D197" i="70" s="1"/>
  <c r="C197" i="70"/>
  <c r="D239" i="71"/>
  <c r="D86" i="70" s="1"/>
  <c r="C86" i="70"/>
  <c r="C84" i="70"/>
  <c r="D122" i="71"/>
  <c r="D84" i="70" s="1"/>
  <c r="AE510" i="3"/>
  <c r="C115" i="71"/>
  <c r="C212" i="70"/>
  <c r="D181" i="71"/>
  <c r="D212" i="70" s="1"/>
  <c r="C96" i="70"/>
  <c r="D240" i="71"/>
  <c r="D96" i="70" s="1"/>
  <c r="D184" i="71"/>
  <c r="D215" i="70" s="1"/>
  <c r="C215" i="70"/>
  <c r="D93" i="71"/>
  <c r="D168" i="70" s="1"/>
  <c r="C168" i="70"/>
  <c r="D109" i="71"/>
  <c r="D29" i="70" s="1"/>
  <c r="C29" i="70"/>
  <c r="D55" i="70"/>
  <c r="D208" i="71"/>
  <c r="D232" i="70" s="1"/>
  <c r="C232" i="70"/>
  <c r="AE527" i="3"/>
  <c r="C134" i="71"/>
  <c r="D224" i="71"/>
  <c r="D243" i="70" s="1"/>
  <c r="C243" i="70"/>
  <c r="D210" i="71"/>
  <c r="D234" i="70" s="1"/>
  <c r="C234" i="70"/>
  <c r="C235" i="70"/>
  <c r="D211" i="71"/>
  <c r="D235" i="70" s="1"/>
  <c r="D137" i="71"/>
  <c r="D24" i="70" s="1"/>
  <c r="C24" i="70"/>
  <c r="D176" i="71"/>
  <c r="D62" i="70" s="1"/>
  <c r="C62" i="70"/>
  <c r="D167" i="71"/>
  <c r="D42" i="70" s="1"/>
  <c r="C42" i="70"/>
  <c r="D180" i="71"/>
  <c r="D211" i="70" s="1"/>
  <c r="C211" i="70"/>
  <c r="D169" i="71"/>
  <c r="D205" i="70" s="1"/>
  <c r="C205" i="70"/>
  <c r="D173" i="71"/>
  <c r="D207" i="70" s="1"/>
  <c r="C207" i="70"/>
  <c r="AE511" i="3"/>
  <c r="C116" i="71"/>
  <c r="D175" i="71"/>
  <c r="D37" i="70" s="1"/>
  <c r="C37" i="70"/>
  <c r="AE513" i="3"/>
  <c r="C118" i="71"/>
  <c r="C41" i="70"/>
  <c r="D241" i="71"/>
  <c r="D41" i="70" s="1"/>
  <c r="D126" i="71"/>
  <c r="D87" i="70" s="1"/>
  <c r="C87" i="70"/>
  <c r="AE563" i="3"/>
  <c r="C228" i="71"/>
  <c r="D142" i="71"/>
  <c r="D97" i="70" s="1"/>
  <c r="C97" i="70"/>
  <c r="C11" i="70"/>
  <c r="D213" i="71"/>
  <c r="D11" i="70" s="1"/>
  <c r="AE368" i="3"/>
  <c r="C216" i="71"/>
  <c r="D149" i="71"/>
  <c r="D66" i="70" s="1"/>
  <c r="C66" i="70"/>
  <c r="D141" i="71"/>
  <c r="D80" i="70" s="1"/>
  <c r="C80" i="70"/>
  <c r="D219" i="71"/>
  <c r="D12" i="70" s="1"/>
  <c r="C12" i="70"/>
  <c r="C33" i="70"/>
  <c r="D138" i="71"/>
  <c r="D33" i="70" s="1"/>
  <c r="D153" i="71"/>
  <c r="D98" i="70" s="1"/>
  <c r="C98" i="70"/>
  <c r="D150" i="71"/>
  <c r="D74" i="70" s="1"/>
  <c r="C74" i="70"/>
  <c r="C242" i="70"/>
  <c r="D223" i="71"/>
  <c r="D242" i="70" s="1"/>
  <c r="C238" i="70"/>
  <c r="D218" i="71"/>
  <c r="D238" i="70" s="1"/>
  <c r="C233" i="70"/>
  <c r="D209" i="71"/>
  <c r="D233" i="70" s="1"/>
  <c r="D221" i="71"/>
  <c r="D240" i="70" s="1"/>
  <c r="C240" i="70"/>
  <c r="D222" i="71"/>
  <c r="D241" i="70" s="1"/>
  <c r="C241" i="70"/>
  <c r="D155" i="71"/>
  <c r="D82" i="70" s="1"/>
  <c r="C82" i="70"/>
  <c r="C198" i="70"/>
  <c r="D159" i="71"/>
  <c r="D198" i="70" s="1"/>
  <c r="D168" i="71"/>
  <c r="D204" i="70" s="1"/>
  <c r="C204" i="70"/>
  <c r="D179" i="71"/>
  <c r="D32" i="70" s="1"/>
  <c r="C32" i="70"/>
  <c r="D84" i="71"/>
  <c r="D159" i="70" s="1"/>
  <c r="C159" i="70"/>
  <c r="C31" i="70"/>
  <c r="D243" i="71"/>
  <c r="D31" i="70" s="1"/>
  <c r="D110" i="71"/>
  <c r="D47" i="70" s="1"/>
  <c r="C47" i="70"/>
  <c r="D162" i="71"/>
  <c r="D50" i="70" s="1"/>
  <c r="C50" i="70"/>
  <c r="D114" i="71"/>
  <c r="D28" i="70" s="1"/>
  <c r="C28" i="70"/>
  <c r="D120" i="71"/>
  <c r="D70" i="70" s="1"/>
  <c r="C70" i="70"/>
  <c r="AE514" i="3"/>
  <c r="C119" i="71"/>
  <c r="AA298" i="5"/>
  <c r="Z111" i="2"/>
  <c r="R557" i="1"/>
  <c r="R556" i="1" s="1"/>
  <c r="J216" i="5"/>
  <c r="AA298" i="1"/>
  <c r="X216" i="5"/>
  <c r="L364" i="3"/>
  <c r="AB299" i="2"/>
  <c r="Z67" i="1"/>
  <c r="L407" i="2"/>
  <c r="U383" i="2"/>
  <c r="E562" i="1"/>
  <c r="E627" i="1" s="1"/>
  <c r="U216" i="5"/>
  <c r="L300" i="2"/>
  <c r="Z562" i="1"/>
  <c r="Z627" i="1" s="1"/>
  <c r="E565" i="2"/>
  <c r="E628" i="2" s="1"/>
  <c r="R463" i="1"/>
  <c r="R602" i="1" s="1"/>
  <c r="AE301" i="2"/>
  <c r="AE300" i="2" s="1"/>
  <c r="AE299" i="2" s="1"/>
  <c r="E559" i="2"/>
  <c r="E626" i="2" s="1"/>
  <c r="R545" i="1"/>
  <c r="R619" i="1" s="1"/>
  <c r="Q536" i="5"/>
  <c r="Q616" i="5" s="1"/>
  <c r="Z391" i="2"/>
  <c r="AB463" i="1"/>
  <c r="AB602" i="1" s="1"/>
  <c r="Z415" i="1"/>
  <c r="H299" i="2"/>
  <c r="G192" i="5"/>
  <c r="K549" i="2"/>
  <c r="K620" i="2" s="1"/>
  <c r="AD568" i="2"/>
  <c r="AD629" i="2" s="1"/>
  <c r="AE536" i="5"/>
  <c r="AE616" i="5" s="1"/>
  <c r="F562" i="2"/>
  <c r="F627" i="2" s="1"/>
  <c r="K202" i="3"/>
  <c r="K528" i="3" s="1"/>
  <c r="AB371" i="3"/>
  <c r="V364" i="3"/>
  <c r="AE269" i="1"/>
  <c r="AE543" i="1" s="1"/>
  <c r="AE541" i="1" s="1"/>
  <c r="AE617" i="1" s="1"/>
  <c r="N463" i="5"/>
  <c r="N602" i="5" s="1"/>
  <c r="G463" i="5"/>
  <c r="G602" i="5" s="1"/>
  <c r="S111" i="2"/>
  <c r="N463" i="1"/>
  <c r="N602" i="1" s="1"/>
  <c r="H463" i="5"/>
  <c r="H602" i="5" s="1"/>
  <c r="N562" i="5"/>
  <c r="N627" i="5" s="1"/>
  <c r="F536" i="5"/>
  <c r="F616" i="5" s="1"/>
  <c r="G349" i="2"/>
  <c r="W463" i="1"/>
  <c r="W602" i="1" s="1"/>
  <c r="T549" i="2"/>
  <c r="T620" i="2" s="1"/>
  <c r="R571" i="2"/>
  <c r="R630" i="2" s="1"/>
  <c r="L367" i="2"/>
  <c r="L558" i="2" s="1"/>
  <c r="X269" i="1"/>
  <c r="X543" i="1" s="1"/>
  <c r="P545" i="1"/>
  <c r="P619" i="1" s="1"/>
  <c r="T213" i="3"/>
  <c r="S367" i="2"/>
  <c r="S558" i="2" s="1"/>
  <c r="X192" i="5"/>
  <c r="X526" i="5"/>
  <c r="X525" i="5" s="1"/>
  <c r="N471" i="40"/>
  <c r="N455" i="40" s="1"/>
  <c r="Y471" i="40"/>
  <c r="Y455" i="40" s="1"/>
  <c r="AC463" i="1"/>
  <c r="AC602" i="1" s="1"/>
  <c r="J67" i="1"/>
  <c r="Y463" i="1"/>
  <c r="Y602" i="1" s="1"/>
  <c r="Q604" i="65"/>
  <c r="Q658" i="65" s="1"/>
  <c r="E7" i="65"/>
  <c r="O562" i="5"/>
  <c r="O627" i="5" s="1"/>
  <c r="J545" i="1"/>
  <c r="J619" i="1" s="1"/>
  <c r="Z269" i="1"/>
  <c r="Z543" i="1" s="1"/>
  <c r="R301" i="2"/>
  <c r="R300" i="2" s="1"/>
  <c r="AB549" i="2"/>
  <c r="AB620" i="2" s="1"/>
  <c r="AB613" i="2" s="1"/>
  <c r="AB659" i="2" s="1"/>
  <c r="AB64" i="44" s="1"/>
  <c r="Z549" i="2"/>
  <c r="Z620" i="2" s="1"/>
  <c r="R565" i="2"/>
  <c r="R628" i="2" s="1"/>
  <c r="W536" i="5"/>
  <c r="W616" i="5" s="1"/>
  <c r="Q349" i="2"/>
  <c r="Q299" i="2" s="1"/>
  <c r="Q298" i="2" s="1"/>
  <c r="D269" i="1"/>
  <c r="D543" i="1" s="1"/>
  <c r="R216" i="5"/>
  <c r="AC562" i="2"/>
  <c r="AC627" i="2" s="1"/>
  <c r="Z371" i="3"/>
  <c r="S571" i="2"/>
  <c r="S630" i="2" s="1"/>
  <c r="M401" i="3"/>
  <c r="M567" i="3" s="1"/>
  <c r="M565" i="3" s="1"/>
  <c r="M628" i="3" s="1"/>
  <c r="C536" i="5"/>
  <c r="C616" i="5" s="1"/>
  <c r="C272" i="3"/>
  <c r="C270" i="3" s="1"/>
  <c r="K565" i="2"/>
  <c r="K628" i="2" s="1"/>
  <c r="I377" i="3"/>
  <c r="Z633" i="1"/>
  <c r="Z661" i="1" s="1"/>
  <c r="Z106" i="44" s="1"/>
  <c r="V633" i="1"/>
  <c r="V661" i="1" s="1"/>
  <c r="V106" i="44" s="1"/>
  <c r="V137" i="3"/>
  <c r="V487" i="3" s="1"/>
  <c r="T178" i="3"/>
  <c r="T517" i="3" s="1"/>
  <c r="D368" i="3"/>
  <c r="U431" i="3"/>
  <c r="V27" i="69" s="1"/>
  <c r="AD431" i="3"/>
  <c r="AE27" i="69" s="1"/>
  <c r="AC453" i="40"/>
  <c r="AE111" i="40"/>
  <c r="AE4" i="40" s="1"/>
  <c r="I31" i="66"/>
  <c r="I29" i="66" s="1"/>
  <c r="I5" i="66" s="1"/>
  <c r="I2" i="66" s="1"/>
  <c r="J463" i="1"/>
  <c r="J602" i="1" s="1"/>
  <c r="V67" i="5"/>
  <c r="R367" i="2"/>
  <c r="R558" i="2" s="1"/>
  <c r="L545" i="1"/>
  <c r="L619" i="1" s="1"/>
  <c r="E301" i="2"/>
  <c r="E300" i="2" s="1"/>
  <c r="AD349" i="2"/>
  <c r="AD562" i="2"/>
  <c r="AD627" i="2" s="1"/>
  <c r="E545" i="1"/>
  <c r="E619" i="1" s="1"/>
  <c r="Q525" i="5"/>
  <c r="X374" i="3"/>
  <c r="N350" i="3"/>
  <c r="AD434" i="3"/>
  <c r="AD580" i="3" s="1"/>
  <c r="Z161" i="3"/>
  <c r="Z509" i="3" s="1"/>
  <c r="AE130" i="3"/>
  <c r="AE486" i="3" s="1"/>
  <c r="H502" i="41"/>
  <c r="H609" i="41" s="1"/>
  <c r="H604" i="41" s="1"/>
  <c r="H658" i="41" s="1"/>
  <c r="M359" i="3"/>
  <c r="M358" i="3" s="1"/>
  <c r="L111" i="39"/>
  <c r="L4" i="39" s="1"/>
  <c r="R173" i="41"/>
  <c r="R111" i="41" s="1"/>
  <c r="R4" i="41" s="1"/>
  <c r="W173" i="41"/>
  <c r="W111" i="41" s="1"/>
  <c r="W4" i="41" s="1"/>
  <c r="V18" i="69"/>
  <c r="V58" i="69" s="1"/>
  <c r="F463" i="1"/>
  <c r="F602" i="1" s="1"/>
  <c r="V463" i="1"/>
  <c r="V602" i="1" s="1"/>
  <c r="R383" i="2"/>
  <c r="Q471" i="65"/>
  <c r="J457" i="65"/>
  <c r="N7" i="65"/>
  <c r="N5" i="65" s="1"/>
  <c r="AA562" i="5"/>
  <c r="AA627" i="5" s="1"/>
  <c r="E562" i="2"/>
  <c r="E627" i="2" s="1"/>
  <c r="F349" i="2"/>
  <c r="AE226" i="3"/>
  <c r="AE374" i="3"/>
  <c r="L355" i="3"/>
  <c r="AE568" i="2"/>
  <c r="AE629" i="2" s="1"/>
  <c r="I226" i="3"/>
  <c r="I533" i="3" s="1"/>
  <c r="AD237" i="3"/>
  <c r="AD230" i="3" s="1"/>
  <c r="AD534" i="3" s="1"/>
  <c r="F237" i="3"/>
  <c r="F230" i="3" s="1"/>
  <c r="F534" i="3" s="1"/>
  <c r="G377" i="3"/>
  <c r="K399" i="2"/>
  <c r="AA368" i="3"/>
  <c r="G380" i="3"/>
  <c r="W377" i="3"/>
  <c r="P374" i="3"/>
  <c r="F213" i="3"/>
  <c r="H434" i="3"/>
  <c r="H580" i="3" s="1"/>
  <c r="H637" i="3" s="1"/>
  <c r="S130" i="3"/>
  <c r="H137" i="3"/>
  <c r="H487" i="3" s="1"/>
  <c r="R434" i="3"/>
  <c r="R580" i="3" s="1"/>
  <c r="R637" i="3" s="1"/>
  <c r="X178" i="3"/>
  <c r="X517" i="3" s="1"/>
  <c r="S137" i="3"/>
  <c r="S487" i="3" s="1"/>
  <c r="AD137" i="3"/>
  <c r="AD487" i="3" s="1"/>
  <c r="AD192" i="5"/>
  <c r="AD191" i="5" s="1"/>
  <c r="AD526" i="5"/>
  <c r="AD525" i="5" s="1"/>
  <c r="O368" i="3"/>
  <c r="V19" i="67"/>
  <c r="V92" i="67" s="1"/>
  <c r="Q269" i="1"/>
  <c r="Q543" i="1" s="1"/>
  <c r="O604" i="39"/>
  <c r="V298" i="5"/>
  <c r="P216" i="5"/>
  <c r="L463" i="1"/>
  <c r="L602" i="1" s="1"/>
  <c r="O415" i="5"/>
  <c r="AD407" i="2"/>
  <c r="Z530" i="5"/>
  <c r="Z615" i="5" s="1"/>
  <c r="O391" i="5"/>
  <c r="AB269" i="1"/>
  <c r="AB257" i="1" s="1"/>
  <c r="E349" i="2"/>
  <c r="AE202" i="3"/>
  <c r="G545" i="5"/>
  <c r="G619" i="5" s="1"/>
  <c r="AB202" i="3"/>
  <c r="AB528" i="3" s="1"/>
  <c r="K260" i="3"/>
  <c r="AE364" i="3"/>
  <c r="C215" i="71" s="1"/>
  <c r="P545" i="5"/>
  <c r="P619" i="5" s="1"/>
  <c r="K545" i="5"/>
  <c r="K619" i="5" s="1"/>
  <c r="Y272" i="3"/>
  <c r="V374" i="3"/>
  <c r="G368" i="3"/>
  <c r="G374" i="3"/>
  <c r="C401" i="3"/>
  <c r="J434" i="3"/>
  <c r="J580" i="3" s="1"/>
  <c r="J637" i="3" s="1"/>
  <c r="Z368" i="3"/>
  <c r="D18" i="67"/>
  <c r="D59" i="67" s="1"/>
  <c r="K10" i="66"/>
  <c r="R7" i="66" s="1"/>
  <c r="S7" i="66" s="1"/>
  <c r="Z67" i="2"/>
  <c r="AB391" i="1"/>
  <c r="AB297" i="1" s="1"/>
  <c r="AA391" i="5"/>
  <c r="W67" i="1"/>
  <c r="T111" i="2"/>
  <c r="X111" i="2"/>
  <c r="AA391" i="1"/>
  <c r="Y67" i="1"/>
  <c r="U391" i="5"/>
  <c r="U297" i="5" s="1"/>
  <c r="R415" i="2"/>
  <c r="V67" i="1"/>
  <c r="C530" i="5"/>
  <c r="C615" i="5" s="1"/>
  <c r="AE391" i="1"/>
  <c r="AE297" i="1" s="1"/>
  <c r="G34" i="66" s="1"/>
  <c r="E383" i="2"/>
  <c r="L391" i="1"/>
  <c r="AB279" i="3"/>
  <c r="AB277" i="3" s="1"/>
  <c r="E368" i="3"/>
  <c r="L269" i="1"/>
  <c r="L543" i="1" s="1"/>
  <c r="N549" i="2"/>
  <c r="N620" i="2" s="1"/>
  <c r="K545" i="1"/>
  <c r="K619" i="1" s="1"/>
  <c r="G525" i="5"/>
  <c r="Z545" i="1"/>
  <c r="Z619" i="1" s="1"/>
  <c r="D536" i="5"/>
  <c r="D616" i="5" s="1"/>
  <c r="Q545" i="5"/>
  <c r="Q619" i="5" s="1"/>
  <c r="X260" i="3"/>
  <c r="X258" i="3" s="1"/>
  <c r="X542" i="3" s="1"/>
  <c r="AE549" i="2"/>
  <c r="AE524" i="2" s="1"/>
  <c r="AB536" i="5"/>
  <c r="AB616" i="5" s="1"/>
  <c r="K279" i="3"/>
  <c r="K277" i="3" s="1"/>
  <c r="D216" i="5"/>
  <c r="E549" i="2"/>
  <c r="E620" i="2" s="1"/>
  <c r="Y549" i="2"/>
  <c r="Y620" i="2" s="1"/>
  <c r="V549" i="2"/>
  <c r="V620" i="2" s="1"/>
  <c r="V613" i="2" s="1"/>
  <c r="V659" i="2" s="1"/>
  <c r="V64" i="44" s="1"/>
  <c r="AA549" i="2"/>
  <c r="AA620" i="2" s="1"/>
  <c r="AA613" i="2" s="1"/>
  <c r="AA659" i="2" s="1"/>
  <c r="AA64" i="44" s="1"/>
  <c r="Y545" i="5"/>
  <c r="Y619" i="5" s="1"/>
  <c r="AA536" i="5"/>
  <c r="AA616" i="5" s="1"/>
  <c r="X536" i="5"/>
  <c r="X616" i="5" s="1"/>
  <c r="M536" i="5"/>
  <c r="M616" i="5" s="1"/>
  <c r="T368" i="3"/>
  <c r="V368" i="3"/>
  <c r="Z374" i="3"/>
  <c r="H371" i="3"/>
  <c r="O530" i="1"/>
  <c r="AA279" i="3"/>
  <c r="AA277" i="3" s="1"/>
  <c r="V269" i="1"/>
  <c r="V543" i="1" s="1"/>
  <c r="V541" i="1" s="1"/>
  <c r="V617" i="1" s="1"/>
  <c r="D272" i="3"/>
  <c r="D270" i="3" s="1"/>
  <c r="AD426" i="3"/>
  <c r="AD577" i="3" s="1"/>
  <c r="S426" i="3"/>
  <c r="F16" i="68"/>
  <c r="F16" i="66"/>
  <c r="M16" i="69"/>
  <c r="M16" i="67"/>
  <c r="AD12" i="69"/>
  <c r="AD11" i="69" s="1"/>
  <c r="AD12" i="67"/>
  <c r="AD11" i="67" s="1"/>
  <c r="H12" i="69"/>
  <c r="H11" i="69" s="1"/>
  <c r="H12" i="67"/>
  <c r="H11" i="67" s="1"/>
  <c r="S16" i="69"/>
  <c r="S16" i="67"/>
  <c r="G465" i="3"/>
  <c r="H17" i="69"/>
  <c r="H17" i="67"/>
  <c r="V465" i="3"/>
  <c r="W17" i="69"/>
  <c r="W17" i="67"/>
  <c r="AE111" i="1"/>
  <c r="G31" i="66"/>
  <c r="G29" i="66" s="1"/>
  <c r="AE31" i="5"/>
  <c r="F19" i="66"/>
  <c r="F18" i="66" s="1"/>
  <c r="F19" i="68"/>
  <c r="F18" i="68" s="1"/>
  <c r="AE31" i="1"/>
  <c r="AE460" i="1" s="1"/>
  <c r="G19" i="68"/>
  <c r="G18" i="68" s="1"/>
  <c r="G19" i="66"/>
  <c r="G18" i="66" s="1"/>
  <c r="AC465" i="3"/>
  <c r="AD17" i="69"/>
  <c r="AD17" i="67"/>
  <c r="J12" i="69"/>
  <c r="J11" i="69" s="1"/>
  <c r="J12" i="67"/>
  <c r="J11" i="67" s="1"/>
  <c r="AE111" i="41"/>
  <c r="AE4" i="41" s="1"/>
  <c r="J31" i="66"/>
  <c r="J29" i="66" s="1"/>
  <c r="J5" i="66" s="1"/>
  <c r="AE16" i="69"/>
  <c r="AE16" i="67"/>
  <c r="Q16" i="69"/>
  <c r="Q16" i="67"/>
  <c r="E465" i="3"/>
  <c r="F17" i="69"/>
  <c r="F17" i="67"/>
  <c r="Y31" i="3"/>
  <c r="Y460" i="3" s="1"/>
  <c r="Z19" i="69"/>
  <c r="Z18" i="69" s="1"/>
  <c r="Z58" i="69" s="1"/>
  <c r="Z19" i="67"/>
  <c r="S12" i="69"/>
  <c r="S11" i="69" s="1"/>
  <c r="S12" i="67"/>
  <c r="S11" i="67" s="1"/>
  <c r="M31" i="3"/>
  <c r="N19" i="69"/>
  <c r="N18" i="69" s="1"/>
  <c r="N58" i="69" s="1"/>
  <c r="N19" i="67"/>
  <c r="C465" i="3"/>
  <c r="D17" i="69"/>
  <c r="D17" i="67"/>
  <c r="AD31" i="3"/>
  <c r="AD460" i="3" s="1"/>
  <c r="AE19" i="69"/>
  <c r="AE18" i="69" s="1"/>
  <c r="AE58" i="69" s="1"/>
  <c r="AE19" i="67"/>
  <c r="S465" i="3"/>
  <c r="T17" i="69"/>
  <c r="T17" i="67"/>
  <c r="W464" i="3"/>
  <c r="X16" i="69"/>
  <c r="X16" i="67"/>
  <c r="T16" i="69"/>
  <c r="T16" i="67"/>
  <c r="I465" i="3"/>
  <c r="J17" i="69"/>
  <c r="J17" i="67"/>
  <c r="P465" i="3"/>
  <c r="Q17" i="69"/>
  <c r="Q17" i="67"/>
  <c r="V464" i="3"/>
  <c r="W16" i="69"/>
  <c r="W16" i="67"/>
  <c r="L458" i="3"/>
  <c r="M12" i="69"/>
  <c r="M11" i="69" s="1"/>
  <c r="M12" i="67"/>
  <c r="M11" i="67" s="1"/>
  <c r="J31" i="3"/>
  <c r="J460" i="3" s="1"/>
  <c r="K19" i="69"/>
  <c r="K18" i="69" s="1"/>
  <c r="K58" i="69" s="1"/>
  <c r="K19" i="67"/>
  <c r="AC464" i="3"/>
  <c r="AD16" i="69"/>
  <c r="AD16" i="67"/>
  <c r="V31" i="3"/>
  <c r="V460" i="3" s="1"/>
  <c r="W19" i="69"/>
  <c r="W18" i="69" s="1"/>
  <c r="W58" i="69" s="1"/>
  <c r="W19" i="67"/>
  <c r="N16" i="69"/>
  <c r="N16" i="67"/>
  <c r="O16" i="69"/>
  <c r="O16" i="67"/>
  <c r="M465" i="3"/>
  <c r="N17" i="69"/>
  <c r="N17" i="67"/>
  <c r="J552" i="3"/>
  <c r="J621" i="3" s="1"/>
  <c r="Z552" i="3"/>
  <c r="Z621" i="3" s="1"/>
  <c r="AC216" i="5"/>
  <c r="Y552" i="3"/>
  <c r="Y621" i="3" s="1"/>
  <c r="F552" i="3"/>
  <c r="F621" i="3" s="1"/>
  <c r="N552" i="3"/>
  <c r="N621" i="3" s="1"/>
  <c r="Q552" i="3"/>
  <c r="Q621" i="3" s="1"/>
  <c r="Z216" i="5"/>
  <c r="C568" i="3"/>
  <c r="C629" i="3" s="1"/>
  <c r="S552" i="3"/>
  <c r="S621" i="3" s="1"/>
  <c r="AD552" i="3"/>
  <c r="AD621" i="3" s="1"/>
  <c r="I552" i="3"/>
  <c r="I621" i="3" s="1"/>
  <c r="C545" i="5"/>
  <c r="C619" i="5" s="1"/>
  <c r="E545" i="5"/>
  <c r="E619" i="5" s="1"/>
  <c r="F579" i="3"/>
  <c r="F636" i="3" s="1"/>
  <c r="G27" i="69"/>
  <c r="G27" i="67"/>
  <c r="S27" i="69"/>
  <c r="I25" i="67"/>
  <c r="I98" i="67" s="1"/>
  <c r="P580" i="3"/>
  <c r="P637" i="3" s="1"/>
  <c r="Q28" i="69"/>
  <c r="Q28" i="67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U579" i="3"/>
  <c r="U636" i="3" s="1"/>
  <c r="AD579" i="3"/>
  <c r="AD636" i="3" s="1"/>
  <c r="S580" i="3"/>
  <c r="S637" i="3" s="1"/>
  <c r="T28" i="69"/>
  <c r="T28" i="67"/>
  <c r="K577" i="3"/>
  <c r="L25" i="69"/>
  <c r="L25" i="67"/>
  <c r="L98" i="67" s="1"/>
  <c r="AA577" i="3"/>
  <c r="AB25" i="69"/>
  <c r="AB25" i="67"/>
  <c r="AB98" i="67" s="1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F31" i="3"/>
  <c r="F460" i="3" s="1"/>
  <c r="G19" i="69"/>
  <c r="G18" i="69" s="1"/>
  <c r="G58" i="69" s="1"/>
  <c r="G19" i="67"/>
  <c r="G12" i="68"/>
  <c r="G11" i="68" s="1"/>
  <c r="G12" i="66"/>
  <c r="G11" i="66" s="1"/>
  <c r="R6" i="66"/>
  <c r="S6" i="66" s="1"/>
  <c r="K21" i="68"/>
  <c r="D30" i="66"/>
  <c r="O31" i="3"/>
  <c r="O460" i="3" s="1"/>
  <c r="P19" i="69"/>
  <c r="P18" i="69" s="1"/>
  <c r="P58" i="69" s="1"/>
  <c r="P19" i="67"/>
  <c r="N31" i="3"/>
  <c r="N7" i="3" s="1"/>
  <c r="O19" i="69"/>
  <c r="O18" i="69" s="1"/>
  <c r="O58" i="69" s="1"/>
  <c r="O19" i="67"/>
  <c r="R16" i="69"/>
  <c r="R16" i="67"/>
  <c r="U465" i="3"/>
  <c r="V17" i="69"/>
  <c r="V17" i="67"/>
  <c r="AE111" i="5"/>
  <c r="F30" i="66"/>
  <c r="F29" i="66" s="1"/>
  <c r="K31" i="3"/>
  <c r="L19" i="69"/>
  <c r="L18" i="69" s="1"/>
  <c r="L58" i="69" s="1"/>
  <c r="L19" i="67"/>
  <c r="D12" i="69"/>
  <c r="D11" i="69" s="1"/>
  <c r="D12" i="67"/>
  <c r="D11" i="67" s="1"/>
  <c r="P12" i="69"/>
  <c r="P11" i="69" s="1"/>
  <c r="P12" i="67"/>
  <c r="P11" i="67" s="1"/>
  <c r="G12" i="69"/>
  <c r="G11" i="69" s="1"/>
  <c r="G12" i="67"/>
  <c r="G11" i="67" s="1"/>
  <c r="Z31" i="3"/>
  <c r="Z460" i="3" s="1"/>
  <c r="AA19" i="69"/>
  <c r="AA18" i="69" s="1"/>
  <c r="AA58" i="69" s="1"/>
  <c r="AA19" i="67"/>
  <c r="R31" i="3"/>
  <c r="R460" i="3" s="1"/>
  <c r="S19" i="69"/>
  <c r="S18" i="69" s="1"/>
  <c r="S58" i="69" s="1"/>
  <c r="S19" i="67"/>
  <c r="K465" i="3"/>
  <c r="L17" i="69"/>
  <c r="L17" i="67"/>
  <c r="AE465" i="3"/>
  <c r="AF17" i="69"/>
  <c r="AF17" i="67"/>
  <c r="AE465" i="1"/>
  <c r="AE463" i="1" s="1"/>
  <c r="AE602" i="1" s="1"/>
  <c r="G17" i="68"/>
  <c r="G17" i="66"/>
  <c r="W31" i="3"/>
  <c r="X19" i="69"/>
  <c r="X18" i="69" s="1"/>
  <c r="X58" i="69" s="1"/>
  <c r="X19" i="67"/>
  <c r="Z465" i="3"/>
  <c r="AA17" i="69"/>
  <c r="AA17" i="67"/>
  <c r="AE31" i="2"/>
  <c r="AE460" i="2" s="1"/>
  <c r="D19" i="66"/>
  <c r="D19" i="68"/>
  <c r="AE465" i="2"/>
  <c r="D17" i="66"/>
  <c r="D17" i="68"/>
  <c r="T31" i="3"/>
  <c r="T460" i="3" s="1"/>
  <c r="U19" i="69"/>
  <c r="U18" i="69" s="1"/>
  <c r="U58" i="69" s="1"/>
  <c r="U19" i="67"/>
  <c r="AA465" i="3"/>
  <c r="AB17" i="69"/>
  <c r="AB17" i="67"/>
  <c r="AC31" i="3"/>
  <c r="AC460" i="3" s="1"/>
  <c r="AD19" i="69"/>
  <c r="AD18" i="69" s="1"/>
  <c r="AD58" i="69" s="1"/>
  <c r="AD19" i="67"/>
  <c r="V16" i="69"/>
  <c r="V16" i="67"/>
  <c r="AE458" i="2"/>
  <c r="D12" i="66"/>
  <c r="D12" i="68"/>
  <c r="F12" i="68"/>
  <c r="F11" i="68" s="1"/>
  <c r="F12" i="66"/>
  <c r="F11" i="66" s="1"/>
  <c r="AB458" i="3"/>
  <c r="AC12" i="69"/>
  <c r="AC11" i="69" s="1"/>
  <c r="AC12" i="67"/>
  <c r="AC11" i="67" s="1"/>
  <c r="Y458" i="3"/>
  <c r="Z12" i="69"/>
  <c r="Z11" i="69" s="1"/>
  <c r="Z12" i="67"/>
  <c r="Z11" i="67" s="1"/>
  <c r="J458" i="3"/>
  <c r="J457" i="3" s="1"/>
  <c r="K12" i="69"/>
  <c r="K11" i="69" s="1"/>
  <c r="K12" i="67"/>
  <c r="K11" i="67" s="1"/>
  <c r="H458" i="3"/>
  <c r="I12" i="69"/>
  <c r="I11" i="69" s="1"/>
  <c r="I12" i="67"/>
  <c r="I11" i="67" s="1"/>
  <c r="X458" i="3"/>
  <c r="Y12" i="69"/>
  <c r="Y11" i="69" s="1"/>
  <c r="Y12" i="67"/>
  <c r="Y11" i="67" s="1"/>
  <c r="D458" i="3"/>
  <c r="E12" i="69"/>
  <c r="E11" i="69" s="1"/>
  <c r="E12" i="67"/>
  <c r="E11" i="67" s="1"/>
  <c r="R549" i="2"/>
  <c r="R620" i="2" s="1"/>
  <c r="R613" i="2" s="1"/>
  <c r="R659" i="2" s="1"/>
  <c r="R64" i="44" s="1"/>
  <c r="T552" i="3"/>
  <c r="T621" i="3" s="1"/>
  <c r="K552" i="3"/>
  <c r="K621" i="3" s="1"/>
  <c r="H552" i="3"/>
  <c r="H621" i="3" s="1"/>
  <c r="G552" i="3"/>
  <c r="G621" i="3" s="1"/>
  <c r="E552" i="3"/>
  <c r="E621" i="3" s="1"/>
  <c r="U552" i="3"/>
  <c r="U621" i="3" s="1"/>
  <c r="M549" i="2"/>
  <c r="M620" i="2" s="1"/>
  <c r="AC536" i="5"/>
  <c r="AC616" i="5" s="1"/>
  <c r="J549" i="2"/>
  <c r="J620" i="2" s="1"/>
  <c r="V552" i="3"/>
  <c r="V621" i="3" s="1"/>
  <c r="J536" i="5"/>
  <c r="J616" i="5" s="1"/>
  <c r="Z536" i="5"/>
  <c r="Z616" i="5" s="1"/>
  <c r="AC349" i="2"/>
  <c r="AC299" i="2" s="1"/>
  <c r="G272" i="3"/>
  <c r="V536" i="5"/>
  <c r="V616" i="5" s="1"/>
  <c r="AD536" i="5"/>
  <c r="AD616" i="5" s="1"/>
  <c r="T568" i="2"/>
  <c r="T629" i="2" s="1"/>
  <c r="D545" i="1"/>
  <c r="D619" i="1" s="1"/>
  <c r="G568" i="2"/>
  <c r="G629" i="2" s="1"/>
  <c r="D349" i="2"/>
  <c r="D299" i="2" s="1"/>
  <c r="D565" i="2"/>
  <c r="D628" i="2" s="1"/>
  <c r="P367" i="2"/>
  <c r="P558" i="2" s="1"/>
  <c r="AE28" i="67"/>
  <c r="Z508" i="3"/>
  <c r="Z610" i="3" s="1"/>
  <c r="J508" i="39"/>
  <c r="J610" i="39" s="1"/>
  <c r="J604" i="39" s="1"/>
  <c r="E508" i="39"/>
  <c r="E610" i="39" s="1"/>
  <c r="E604" i="39" s="1"/>
  <c r="S579" i="3"/>
  <c r="S636" i="3" s="1"/>
  <c r="T27" i="69"/>
  <c r="T27" i="67"/>
  <c r="Z579" i="3"/>
  <c r="Z636" i="3" s="1"/>
  <c r="AA27" i="69"/>
  <c r="AA27" i="67"/>
  <c r="J174" i="3"/>
  <c r="J516" i="3" s="1"/>
  <c r="Z349" i="2"/>
  <c r="Z299" i="2" s="1"/>
  <c r="N349" i="2"/>
  <c r="N299" i="2" s="1"/>
  <c r="C552" i="3"/>
  <c r="C621" i="3" s="1"/>
  <c r="Y562" i="2"/>
  <c r="Y627" i="2" s="1"/>
  <c r="P565" i="2"/>
  <c r="P628" i="2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AC508" i="39"/>
  <c r="AC610" i="39" s="1"/>
  <c r="T508" i="39"/>
  <c r="T610" i="39" s="1"/>
  <c r="Z580" i="3"/>
  <c r="Z637" i="3" s="1"/>
  <c r="AA28" i="69"/>
  <c r="AA28" i="67"/>
  <c r="D367" i="2"/>
  <c r="D558" i="2" s="1"/>
  <c r="C349" i="2"/>
  <c r="R508" i="39"/>
  <c r="R610" i="39" s="1"/>
  <c r="H508" i="39"/>
  <c r="H610" i="39" s="1"/>
  <c r="G508" i="39"/>
  <c r="G610" i="39" s="1"/>
  <c r="H367" i="2"/>
  <c r="H558" i="2" s="1"/>
  <c r="Y349" i="2"/>
  <c r="Y299" i="2" s="1"/>
  <c r="Z571" i="2"/>
  <c r="Z630" i="2" s="1"/>
  <c r="N565" i="2"/>
  <c r="N628" i="2" s="1"/>
  <c r="AE580" i="5"/>
  <c r="AE637" i="5" s="1"/>
  <c r="F28" i="66"/>
  <c r="F28" i="68"/>
  <c r="K458" i="3"/>
  <c r="L12" i="69"/>
  <c r="L11" i="69" s="1"/>
  <c r="L12" i="67"/>
  <c r="L11" i="67" s="1"/>
  <c r="H19" i="69"/>
  <c r="H18" i="69" s="1"/>
  <c r="H58" i="69" s="1"/>
  <c r="H19" i="67"/>
  <c r="O12" i="69"/>
  <c r="O11" i="69" s="1"/>
  <c r="O12" i="67"/>
  <c r="O11" i="67" s="1"/>
  <c r="D18" i="69"/>
  <c r="D58" i="69" s="1"/>
  <c r="K10" i="68"/>
  <c r="Y297" i="5"/>
  <c r="S31" i="3"/>
  <c r="S460" i="3" s="1"/>
  <c r="T19" i="69"/>
  <c r="T18" i="69" s="1"/>
  <c r="T58" i="69" s="1"/>
  <c r="T19" i="67"/>
  <c r="AB16" i="69"/>
  <c r="AB16" i="67"/>
  <c r="Q31" i="3"/>
  <c r="Q460" i="3" s="1"/>
  <c r="R19" i="69"/>
  <c r="R18" i="69" s="1"/>
  <c r="R58" i="69" s="1"/>
  <c r="R19" i="67"/>
  <c r="D31" i="3"/>
  <c r="D7" i="3" s="1"/>
  <c r="E19" i="69"/>
  <c r="E18" i="69" s="1"/>
  <c r="E58" i="69" s="1"/>
  <c r="E19" i="67"/>
  <c r="V12" i="69"/>
  <c r="V11" i="69" s="1"/>
  <c r="V12" i="67"/>
  <c r="V11" i="67" s="1"/>
  <c r="Q12" i="69"/>
  <c r="Q11" i="69" s="1"/>
  <c r="Q12" i="67"/>
  <c r="Q11" i="67" s="1"/>
  <c r="X465" i="3"/>
  <c r="Y17" i="69"/>
  <c r="Y17" i="67"/>
  <c r="L31" i="3"/>
  <c r="L460" i="3" s="1"/>
  <c r="M19" i="69"/>
  <c r="M18" i="69" s="1"/>
  <c r="M58" i="69" s="1"/>
  <c r="M19" i="67"/>
  <c r="AD465" i="3"/>
  <c r="AE17" i="69"/>
  <c r="AE17" i="67"/>
  <c r="AA31" i="3"/>
  <c r="AA460" i="3" s="1"/>
  <c r="AB19" i="69"/>
  <c r="AB18" i="69" s="1"/>
  <c r="AB58" i="69" s="1"/>
  <c r="AB19" i="67"/>
  <c r="U16" i="69"/>
  <c r="U16" i="67"/>
  <c r="T465" i="3"/>
  <c r="U17" i="69"/>
  <c r="U17" i="67"/>
  <c r="L465" i="3"/>
  <c r="M17" i="69"/>
  <c r="M17" i="67"/>
  <c r="AD458" i="3"/>
  <c r="AE12" i="67"/>
  <c r="AE11" i="67" s="1"/>
  <c r="AE12" i="69"/>
  <c r="AE11" i="69" s="1"/>
  <c r="Z458" i="3"/>
  <c r="AA12" i="67"/>
  <c r="AA11" i="67" s="1"/>
  <c r="AA12" i="69"/>
  <c r="AA11" i="69" s="1"/>
  <c r="D16" i="68"/>
  <c r="D16" i="66"/>
  <c r="D465" i="3"/>
  <c r="E17" i="69"/>
  <c r="E17" i="67"/>
  <c r="H464" i="3"/>
  <c r="I16" i="69"/>
  <c r="I16" i="67"/>
  <c r="W458" i="3"/>
  <c r="X12" i="69"/>
  <c r="X11" i="69" s="1"/>
  <c r="X12" i="67"/>
  <c r="X11" i="67" s="1"/>
  <c r="I464" i="3"/>
  <c r="J16" i="69"/>
  <c r="J16" i="67"/>
  <c r="P31" i="3"/>
  <c r="P460" i="3" s="1"/>
  <c r="Q19" i="69"/>
  <c r="Q18" i="69" s="1"/>
  <c r="Q58" i="69" s="1"/>
  <c r="Q19" i="67"/>
  <c r="N465" i="3"/>
  <c r="O17" i="69"/>
  <c r="O17" i="67"/>
  <c r="Y464" i="3"/>
  <c r="Z16" i="69"/>
  <c r="Z16" i="67"/>
  <c r="Y16" i="69"/>
  <c r="Y16" i="67"/>
  <c r="E31" i="3"/>
  <c r="E460" i="3" s="1"/>
  <c r="F19" i="69"/>
  <c r="F18" i="69" s="1"/>
  <c r="F58" i="69" s="1"/>
  <c r="F19" i="67"/>
  <c r="O464" i="3"/>
  <c r="P16" i="69"/>
  <c r="P16" i="67"/>
  <c r="AE562" i="2"/>
  <c r="AE627" i="2" s="1"/>
  <c r="R562" i="2"/>
  <c r="R627" i="2" s="1"/>
  <c r="AC552" i="3"/>
  <c r="AC621" i="3" s="1"/>
  <c r="AE191" i="2"/>
  <c r="D33" i="66" s="1"/>
  <c r="T536" i="5"/>
  <c r="T616" i="5" s="1"/>
  <c r="L380" i="3"/>
  <c r="E367" i="2"/>
  <c r="E558" i="2" s="1"/>
  <c r="R349" i="2"/>
  <c r="F367" i="2"/>
  <c r="F558" i="2" s="1"/>
  <c r="AE552" i="3"/>
  <c r="AE621" i="3" s="1"/>
  <c r="M552" i="3"/>
  <c r="M621" i="3" s="1"/>
  <c r="W552" i="3"/>
  <c r="W621" i="3" s="1"/>
  <c r="AB552" i="3"/>
  <c r="AB621" i="3" s="1"/>
  <c r="X552" i="3"/>
  <c r="X621" i="3" s="1"/>
  <c r="AA367" i="2"/>
  <c r="AA558" i="2" s="1"/>
  <c r="O552" i="3"/>
  <c r="O621" i="3" s="1"/>
  <c r="D552" i="3"/>
  <c r="D621" i="3" s="1"/>
  <c r="J565" i="2"/>
  <c r="J628" i="2" s="1"/>
  <c r="S349" i="2"/>
  <c r="S299" i="2" s="1"/>
  <c r="T367" i="2"/>
  <c r="T558" i="2" s="1"/>
  <c r="U562" i="2"/>
  <c r="U627" i="2" s="1"/>
  <c r="X349" i="2"/>
  <c r="K367" i="2"/>
  <c r="K558" i="2" s="1"/>
  <c r="D579" i="3"/>
  <c r="D636" i="3" s="1"/>
  <c r="E27" i="69"/>
  <c r="E27" i="67"/>
  <c r="J579" i="3"/>
  <c r="J636" i="3" s="1"/>
  <c r="K27" i="69"/>
  <c r="K27" i="67"/>
  <c r="F25" i="66"/>
  <c r="F25" i="68"/>
  <c r="AD508" i="39"/>
  <c r="AD610" i="39" s="1"/>
  <c r="AD604" i="39" s="1"/>
  <c r="V508" i="39"/>
  <c r="V610" i="39" s="1"/>
  <c r="V604" i="39" s="1"/>
  <c r="G580" i="3"/>
  <c r="G637" i="3" s="1"/>
  <c r="H28" i="69"/>
  <c r="H28" i="67"/>
  <c r="X580" i="3"/>
  <c r="X637" i="3" s="1"/>
  <c r="Y28" i="69"/>
  <c r="Y28" i="67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AE579" i="2"/>
  <c r="D27" i="68"/>
  <c r="D27" i="66"/>
  <c r="AA580" i="3"/>
  <c r="AA637" i="3" s="1"/>
  <c r="AB28" i="69"/>
  <c r="AB28" i="67"/>
  <c r="M508" i="39"/>
  <c r="D25" i="67"/>
  <c r="D98" i="67" s="1"/>
  <c r="T25" i="69"/>
  <c r="T25" i="67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U508" i="39"/>
  <c r="U610" i="39" s="1"/>
  <c r="U604" i="39" s="1"/>
  <c r="AE508" i="39"/>
  <c r="AE610" i="39" s="1"/>
  <c r="W508" i="39"/>
  <c r="W610" i="39" s="1"/>
  <c r="X31" i="3"/>
  <c r="X460" i="3" s="1"/>
  <c r="X457" i="3" s="1"/>
  <c r="Y19" i="69"/>
  <c r="Y18" i="69" s="1"/>
  <c r="Y58" i="69" s="1"/>
  <c r="Y19" i="67"/>
  <c r="AE465" i="5"/>
  <c r="F17" i="68"/>
  <c r="F17" i="66"/>
  <c r="K15" i="66"/>
  <c r="F465" i="3"/>
  <c r="G17" i="69"/>
  <c r="G17" i="67"/>
  <c r="AB12" i="69"/>
  <c r="AB11" i="69" s="1"/>
  <c r="AB12" i="67"/>
  <c r="AB11" i="67" s="1"/>
  <c r="AE31" i="3"/>
  <c r="AF19" i="69"/>
  <c r="AF18" i="69" s="1"/>
  <c r="AF58" i="69" s="1"/>
  <c r="AF19" i="67"/>
  <c r="Q465" i="3"/>
  <c r="R17" i="69"/>
  <c r="R17" i="67"/>
  <c r="H31" i="3"/>
  <c r="I19" i="69"/>
  <c r="I18" i="69" s="1"/>
  <c r="I58" i="69" s="1"/>
  <c r="I19" i="67"/>
  <c r="J465" i="3"/>
  <c r="K17" i="69"/>
  <c r="K17" i="67"/>
  <c r="I67" i="1"/>
  <c r="AC16" i="69"/>
  <c r="AC16" i="67"/>
  <c r="G16" i="69"/>
  <c r="G16" i="67"/>
  <c r="W12" i="69"/>
  <c r="W11" i="69" s="1"/>
  <c r="W12" i="67"/>
  <c r="W11" i="67" s="1"/>
  <c r="R12" i="69"/>
  <c r="R11" i="69" s="1"/>
  <c r="R12" i="67"/>
  <c r="R11" i="67" s="1"/>
  <c r="H465" i="3"/>
  <c r="I17" i="69"/>
  <c r="I17" i="67"/>
  <c r="W465" i="3"/>
  <c r="X17" i="69"/>
  <c r="X17" i="67"/>
  <c r="AB31" i="3"/>
  <c r="AB460" i="3" s="1"/>
  <c r="AC19" i="69"/>
  <c r="AC18" i="69" s="1"/>
  <c r="AC58" i="69" s="1"/>
  <c r="AC19" i="67"/>
  <c r="AE464" i="3"/>
  <c r="AF16" i="69"/>
  <c r="AF16" i="67"/>
  <c r="M458" i="3"/>
  <c r="N12" i="69"/>
  <c r="N11" i="69" s="1"/>
  <c r="N12" i="67"/>
  <c r="N11" i="67" s="1"/>
  <c r="I31" i="3"/>
  <c r="I460" i="3" s="1"/>
  <c r="J19" i="69"/>
  <c r="J18" i="69" s="1"/>
  <c r="J58" i="69" s="1"/>
  <c r="J19" i="67"/>
  <c r="O465" i="3"/>
  <c r="P17" i="69"/>
  <c r="P17" i="67"/>
  <c r="R465" i="3"/>
  <c r="S17" i="69"/>
  <c r="S17" i="67"/>
  <c r="E464" i="3"/>
  <c r="F16" i="69"/>
  <c r="F16" i="67"/>
  <c r="D464" i="3"/>
  <c r="E16" i="69"/>
  <c r="E16" i="67"/>
  <c r="G464" i="3"/>
  <c r="H16" i="69"/>
  <c r="H16" i="67"/>
  <c r="S458" i="3"/>
  <c r="T12" i="69"/>
  <c r="T11" i="69" s="1"/>
  <c r="T12" i="67"/>
  <c r="T11" i="67" s="1"/>
  <c r="K464" i="3"/>
  <c r="L16" i="69"/>
  <c r="L16" i="67"/>
  <c r="J464" i="3"/>
  <c r="K16" i="69"/>
  <c r="K16" i="67"/>
  <c r="T458" i="3"/>
  <c r="T457" i="3" s="1"/>
  <c r="U12" i="69"/>
  <c r="U11" i="69" s="1"/>
  <c r="U12" i="67"/>
  <c r="U11" i="67" s="1"/>
  <c r="E458" i="3"/>
  <c r="F12" i="69"/>
  <c r="F11" i="69" s="1"/>
  <c r="F12" i="67"/>
  <c r="F11" i="67" s="1"/>
  <c r="P552" i="3"/>
  <c r="P621" i="3" s="1"/>
  <c r="R552" i="3"/>
  <c r="R621" i="3" s="1"/>
  <c r="L349" i="2"/>
  <c r="L552" i="3"/>
  <c r="L621" i="3" s="1"/>
  <c r="AA552" i="3"/>
  <c r="AA621" i="3" s="1"/>
  <c r="T401" i="3"/>
  <c r="T567" i="3" s="1"/>
  <c r="T565" i="3" s="1"/>
  <c r="T628" i="3" s="1"/>
  <c r="O565" i="2"/>
  <c r="O628" i="2" s="1"/>
  <c r="U355" i="3"/>
  <c r="I367" i="2"/>
  <c r="I558" i="2" s="1"/>
  <c r="T562" i="2"/>
  <c r="T627" i="2" s="1"/>
  <c r="I28" i="67"/>
  <c r="W580" i="3"/>
  <c r="W637" i="3" s="1"/>
  <c r="X28" i="69"/>
  <c r="X28" i="67"/>
  <c r="AE579" i="5"/>
  <c r="AE636" i="5" s="1"/>
  <c r="F27" i="68"/>
  <c r="F27" i="66"/>
  <c r="Q579" i="3"/>
  <c r="Q636" i="3" s="1"/>
  <c r="R27" i="69"/>
  <c r="R27" i="67"/>
  <c r="O579" i="3"/>
  <c r="O636" i="3" s="1"/>
  <c r="P27" i="69"/>
  <c r="P27" i="67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AE636" i="1" s="1"/>
  <c r="G27" i="68"/>
  <c r="G27" i="66"/>
  <c r="S28" i="67"/>
  <c r="G579" i="3"/>
  <c r="G636" i="3" s="1"/>
  <c r="H27" i="69"/>
  <c r="H27" i="67"/>
  <c r="AE580" i="1"/>
  <c r="AE637" i="1" s="1"/>
  <c r="G28" i="68"/>
  <c r="G28" i="66"/>
  <c r="S489" i="5"/>
  <c r="S607" i="5" s="1"/>
  <c r="AF12" i="69"/>
  <c r="AF11" i="69" s="1"/>
  <c r="AF12" i="67"/>
  <c r="AF11" i="67" s="1"/>
  <c r="Y465" i="3"/>
  <c r="Z17" i="69"/>
  <c r="Z17" i="67"/>
  <c r="K14" i="68"/>
  <c r="K21" i="66"/>
  <c r="R26" i="66" s="1"/>
  <c r="S26" i="66" s="1"/>
  <c r="R576" i="1"/>
  <c r="AB576" i="1"/>
  <c r="O425" i="5"/>
  <c r="I576" i="2"/>
  <c r="X576" i="2"/>
  <c r="O434" i="3"/>
  <c r="F425" i="5"/>
  <c r="E576" i="1"/>
  <c r="F633" i="1"/>
  <c r="F661" i="1" s="1"/>
  <c r="F106" i="44" s="1"/>
  <c r="N633" i="1"/>
  <c r="N661" i="1" s="1"/>
  <c r="N106" i="44" s="1"/>
  <c r="J633" i="1"/>
  <c r="J661" i="1" s="1"/>
  <c r="J106" i="44" s="1"/>
  <c r="S633" i="1"/>
  <c r="S661" i="1" s="1"/>
  <c r="S106" i="44" s="1"/>
  <c r="AC635" i="1"/>
  <c r="AC633" i="1" s="1"/>
  <c r="AC661" i="1" s="1"/>
  <c r="AC106" i="44" s="1"/>
  <c r="W633" i="2"/>
  <c r="W661" i="2" s="1"/>
  <c r="W104" i="44" s="1"/>
  <c r="M633" i="2"/>
  <c r="M661" i="2" s="1"/>
  <c r="M104" i="44" s="1"/>
  <c r="Q425" i="5"/>
  <c r="J425" i="1"/>
  <c r="J576" i="2"/>
  <c r="D576" i="2"/>
  <c r="W425" i="5"/>
  <c r="U633" i="1"/>
  <c r="U661" i="1" s="1"/>
  <c r="U106" i="44" s="1"/>
  <c r="Y633" i="1"/>
  <c r="Y661" i="1" s="1"/>
  <c r="Y106" i="44" s="1"/>
  <c r="J425" i="2"/>
  <c r="D425" i="2"/>
  <c r="K633" i="1"/>
  <c r="K661" i="1" s="1"/>
  <c r="K106" i="44" s="1"/>
  <c r="I633" i="2"/>
  <c r="I661" i="2" s="1"/>
  <c r="I104" i="44" s="1"/>
  <c r="X633" i="2"/>
  <c r="X661" i="2" s="1"/>
  <c r="X104" i="44" s="1"/>
  <c r="P425" i="5"/>
  <c r="P425" i="1"/>
  <c r="H425" i="1"/>
  <c r="O426" i="3"/>
  <c r="K434" i="3"/>
  <c r="AD425" i="5"/>
  <c r="Z425" i="5"/>
  <c r="F425" i="1"/>
  <c r="AA425" i="5"/>
  <c r="I425" i="2"/>
  <c r="X425" i="2"/>
  <c r="G425" i="5"/>
  <c r="P576" i="1"/>
  <c r="H576" i="1"/>
  <c r="Z576" i="2"/>
  <c r="S576" i="2"/>
  <c r="AB425" i="1"/>
  <c r="R425" i="1"/>
  <c r="J633" i="2"/>
  <c r="J661" i="2" s="1"/>
  <c r="J104" i="44" s="1"/>
  <c r="D633" i="2"/>
  <c r="D661" i="2" s="1"/>
  <c r="D104" i="44" s="1"/>
  <c r="N425" i="2"/>
  <c r="P425" i="2"/>
  <c r="I425" i="5"/>
  <c r="U425" i="1"/>
  <c r="Y425" i="1"/>
  <c r="G562" i="1"/>
  <c r="G627" i="1" s="1"/>
  <c r="P562" i="1"/>
  <c r="P627" i="1" s="1"/>
  <c r="AE562" i="1"/>
  <c r="AE627" i="1" s="1"/>
  <c r="H562" i="1"/>
  <c r="H627" i="1" s="1"/>
  <c r="P297" i="1"/>
  <c r="Z298" i="1"/>
  <c r="X557" i="1"/>
  <c r="X556" i="1" s="1"/>
  <c r="D298" i="1"/>
  <c r="D297" i="1" s="1"/>
  <c r="U298" i="1"/>
  <c r="U297" i="1" s="1"/>
  <c r="H298" i="1"/>
  <c r="AC298" i="1"/>
  <c r="AC297" i="1" s="1"/>
  <c r="P415" i="5"/>
  <c r="Q298" i="5"/>
  <c r="Y417" i="3"/>
  <c r="J409" i="3"/>
  <c r="Z409" i="3"/>
  <c r="AB409" i="3"/>
  <c r="H409" i="3"/>
  <c r="H570" i="3" s="1"/>
  <c r="M409" i="3"/>
  <c r="C407" i="3"/>
  <c r="M4" i="65"/>
  <c r="R385" i="3"/>
  <c r="R561" i="3" s="1"/>
  <c r="R559" i="3" s="1"/>
  <c r="R626" i="3" s="1"/>
  <c r="I385" i="3"/>
  <c r="G385" i="3"/>
  <c r="K374" i="3"/>
  <c r="S359" i="3"/>
  <c r="S358" i="3" s="1"/>
  <c r="K359" i="3"/>
  <c r="K358" i="3" s="1"/>
  <c r="P298" i="65"/>
  <c r="P297" i="65" s="1"/>
  <c r="W359" i="3"/>
  <c r="W358" i="3" s="1"/>
  <c r="U358" i="3"/>
  <c r="I350" i="3"/>
  <c r="AC350" i="3"/>
  <c r="Z415" i="2"/>
  <c r="AB571" i="2"/>
  <c r="AB630" i="2" s="1"/>
  <c r="S417" i="3"/>
  <c r="S573" i="3" s="1"/>
  <c r="S571" i="3" s="1"/>
  <c r="S630" i="3" s="1"/>
  <c r="AE415" i="2"/>
  <c r="AA417" i="3"/>
  <c r="AA573" i="3" s="1"/>
  <c r="AA571" i="3" s="1"/>
  <c r="AA630" i="3" s="1"/>
  <c r="D415" i="2"/>
  <c r="Y415" i="2"/>
  <c r="S415" i="2"/>
  <c r="D571" i="2"/>
  <c r="D630" i="2" s="1"/>
  <c r="T407" i="2"/>
  <c r="F568" i="2"/>
  <c r="F629" i="2" s="1"/>
  <c r="D409" i="3"/>
  <c r="Y409" i="3"/>
  <c r="W407" i="2"/>
  <c r="Y407" i="2"/>
  <c r="G407" i="2"/>
  <c r="AE407" i="2"/>
  <c r="O409" i="3"/>
  <c r="O570" i="3" s="1"/>
  <c r="O568" i="3" s="1"/>
  <c r="O629" i="3" s="1"/>
  <c r="P409" i="3"/>
  <c r="AA568" i="2"/>
  <c r="AA629" i="2" s="1"/>
  <c r="V401" i="3"/>
  <c r="H401" i="3"/>
  <c r="M399" i="3"/>
  <c r="S565" i="2"/>
  <c r="S628" i="2" s="1"/>
  <c r="N391" i="2"/>
  <c r="T391" i="2"/>
  <c r="U391" i="2"/>
  <c r="C562" i="2"/>
  <c r="C627" i="2" s="1"/>
  <c r="C391" i="2"/>
  <c r="Y391" i="2"/>
  <c r="AD380" i="3"/>
  <c r="W380" i="3"/>
  <c r="U380" i="3"/>
  <c r="J380" i="3"/>
  <c r="AE367" i="2"/>
  <c r="AE558" i="2" s="1"/>
  <c r="O367" i="2"/>
  <c r="O558" i="2" s="1"/>
  <c r="N367" i="2"/>
  <c r="N558" i="2" s="1"/>
  <c r="J367" i="2"/>
  <c r="J558" i="2" s="1"/>
  <c r="X371" i="3"/>
  <c r="AC371" i="3"/>
  <c r="Q364" i="3"/>
  <c r="E364" i="3"/>
  <c r="T364" i="3"/>
  <c r="AC364" i="3"/>
  <c r="Z364" i="3"/>
  <c r="Q359" i="3"/>
  <c r="D359" i="3"/>
  <c r="D358" i="3" s="1"/>
  <c r="O349" i="2"/>
  <c r="O299" i="2" s="1"/>
  <c r="O557" i="2" s="1"/>
  <c r="H359" i="3"/>
  <c r="H358" i="3" s="1"/>
  <c r="E355" i="3"/>
  <c r="Q355" i="3"/>
  <c r="U350" i="3"/>
  <c r="U299" i="2"/>
  <c r="U557" i="2" s="1"/>
  <c r="U556" i="2" s="1"/>
  <c r="T297" i="65"/>
  <c r="W297" i="65"/>
  <c r="X545" i="1"/>
  <c r="X619" i="1" s="1"/>
  <c r="AB545" i="1"/>
  <c r="AB619" i="1" s="1"/>
  <c r="I279" i="3"/>
  <c r="P279" i="3"/>
  <c r="P277" i="3" s="1"/>
  <c r="L279" i="3"/>
  <c r="C269" i="1"/>
  <c r="C543" i="1" s="1"/>
  <c r="K269" i="1"/>
  <c r="K543" i="1" s="1"/>
  <c r="O269" i="1"/>
  <c r="O543" i="1" s="1"/>
  <c r="O541" i="1" s="1"/>
  <c r="AD272" i="3"/>
  <c r="AD270" i="3" s="1"/>
  <c r="P269" i="1"/>
  <c r="P543" i="1" s="1"/>
  <c r="H541" i="1"/>
  <c r="H617" i="1" s="1"/>
  <c r="Q272" i="3"/>
  <c r="Q270" i="3" s="1"/>
  <c r="U541" i="1"/>
  <c r="U617" i="1" s="1"/>
  <c r="W541" i="1"/>
  <c r="W617" i="1" s="1"/>
  <c r="D257" i="1"/>
  <c r="H257" i="1"/>
  <c r="W257" i="1"/>
  <c r="D542" i="1"/>
  <c r="U257" i="1"/>
  <c r="S216" i="1"/>
  <c r="AA216" i="1"/>
  <c r="W216" i="1"/>
  <c r="I216" i="1"/>
  <c r="AA530" i="1"/>
  <c r="O237" i="3"/>
  <c r="M237" i="3"/>
  <c r="AE237" i="3"/>
  <c r="I237" i="3"/>
  <c r="I230" i="3" s="1"/>
  <c r="I534" i="3" s="1"/>
  <c r="U216" i="1"/>
  <c r="AE216" i="1"/>
  <c r="L216" i="1"/>
  <c r="G237" i="3"/>
  <c r="AB216" i="1"/>
  <c r="S530" i="1"/>
  <c r="V530" i="1"/>
  <c r="F216" i="1"/>
  <c r="H226" i="3"/>
  <c r="H533" i="3" s="1"/>
  <c r="V216" i="1"/>
  <c r="U530" i="1"/>
  <c r="T530" i="1"/>
  <c r="AE530" i="1"/>
  <c r="G530" i="1"/>
  <c r="C530" i="1"/>
  <c r="M530" i="1"/>
  <c r="M615" i="1" s="1"/>
  <c r="E530" i="1"/>
  <c r="O219" i="3"/>
  <c r="O217" i="3" s="1"/>
  <c r="O531" i="3" s="1"/>
  <c r="P216" i="1"/>
  <c r="O216" i="1"/>
  <c r="D216" i="1"/>
  <c r="T545" i="5"/>
  <c r="T619" i="5" s="1"/>
  <c r="H545" i="5"/>
  <c r="H619" i="5" s="1"/>
  <c r="N545" i="5"/>
  <c r="N619" i="5" s="1"/>
  <c r="O545" i="5"/>
  <c r="O619" i="5" s="1"/>
  <c r="AD545" i="5"/>
  <c r="AD619" i="5" s="1"/>
  <c r="AB545" i="5"/>
  <c r="AB619" i="5" s="1"/>
  <c r="E536" i="5"/>
  <c r="E616" i="5" s="1"/>
  <c r="L536" i="5"/>
  <c r="L616" i="5" s="1"/>
  <c r="P536" i="5"/>
  <c r="P616" i="5" s="1"/>
  <c r="H536" i="5"/>
  <c r="H616" i="5" s="1"/>
  <c r="S216" i="5"/>
  <c r="O530" i="5"/>
  <c r="O615" i="5" s="1"/>
  <c r="I530" i="5"/>
  <c r="I615" i="5" s="1"/>
  <c r="Y530" i="5"/>
  <c r="Y615" i="5" s="1"/>
  <c r="L216" i="5"/>
  <c r="P530" i="5"/>
  <c r="P615" i="5" s="1"/>
  <c r="AE216" i="5"/>
  <c r="L531" i="5"/>
  <c r="L530" i="5" s="1"/>
  <c r="L615" i="5" s="1"/>
  <c r="J530" i="5"/>
  <c r="J615" i="5" s="1"/>
  <c r="R531" i="5"/>
  <c r="R530" i="5" s="1"/>
  <c r="R615" i="5" s="1"/>
  <c r="AD530" i="5"/>
  <c r="AD615" i="5" s="1"/>
  <c r="AC531" i="5"/>
  <c r="AC530" i="5" s="1"/>
  <c r="AC615" i="5" s="1"/>
  <c r="X530" i="5"/>
  <c r="X615" i="5" s="1"/>
  <c r="U531" i="5"/>
  <c r="U530" i="5" s="1"/>
  <c r="U615" i="5" s="1"/>
  <c r="H530" i="5"/>
  <c r="H615" i="5" s="1"/>
  <c r="T530" i="5"/>
  <c r="T615" i="5" s="1"/>
  <c r="AA530" i="5"/>
  <c r="AA615" i="5" s="1"/>
  <c r="Y216" i="5"/>
  <c r="AA216" i="5"/>
  <c r="D531" i="5"/>
  <c r="D530" i="5" s="1"/>
  <c r="D615" i="5" s="1"/>
  <c r="X213" i="3"/>
  <c r="M213" i="3"/>
  <c r="D213" i="3"/>
  <c r="AE213" i="3"/>
  <c r="AE206" i="3" s="1"/>
  <c r="AE529" i="3" s="1"/>
  <c r="C192" i="5"/>
  <c r="J213" i="3"/>
  <c r="AE525" i="5"/>
  <c r="Z525" i="5"/>
  <c r="Z614" i="5" s="1"/>
  <c r="Z613" i="5" s="1"/>
  <c r="Z659" i="5" s="1"/>
  <c r="Z65" i="44" s="1"/>
  <c r="D202" i="3"/>
  <c r="D528" i="3" s="1"/>
  <c r="AC192" i="5"/>
  <c r="Y525" i="5"/>
  <c r="L202" i="3"/>
  <c r="L528" i="3" s="1"/>
  <c r="W192" i="5"/>
  <c r="T192" i="5"/>
  <c r="AC525" i="5"/>
  <c r="AC614" i="5" s="1"/>
  <c r="AB525" i="5"/>
  <c r="AB614" i="5" s="1"/>
  <c r="Z192" i="5"/>
  <c r="T525" i="5"/>
  <c r="T614" i="5" s="1"/>
  <c r="S525" i="5"/>
  <c r="S524" i="5" s="1"/>
  <c r="O525" i="5"/>
  <c r="O614" i="5" s="1"/>
  <c r="Y192" i="5"/>
  <c r="W526" i="5"/>
  <c r="W525" i="5" s="1"/>
  <c r="W614" i="5" s="1"/>
  <c r="K192" i="5"/>
  <c r="Q613" i="2"/>
  <c r="Q659" i="2" s="1"/>
  <c r="Q64" i="44" s="1"/>
  <c r="M524" i="2"/>
  <c r="C549" i="2"/>
  <c r="C620" i="2" s="1"/>
  <c r="C613" i="2" s="1"/>
  <c r="C659" i="2" s="1"/>
  <c r="C64" i="44" s="1"/>
  <c r="AD549" i="2"/>
  <c r="AD620" i="2" s="1"/>
  <c r="O524" i="2"/>
  <c r="O613" i="2"/>
  <c r="O659" i="2" s="1"/>
  <c r="O64" i="44" s="1"/>
  <c r="P549" i="2"/>
  <c r="S549" i="2"/>
  <c r="AE620" i="2"/>
  <c r="AE613" i="2" s="1"/>
  <c r="AE659" i="2" s="1"/>
  <c r="AE64" i="44" s="1"/>
  <c r="R257" i="1"/>
  <c r="N613" i="2"/>
  <c r="N659" i="2" s="1"/>
  <c r="N64" i="44" s="1"/>
  <c r="E269" i="1"/>
  <c r="E543" i="1" s="1"/>
  <c r="E541" i="1" s="1"/>
  <c r="G226" i="3"/>
  <c r="G533" i="3" s="1"/>
  <c r="I216" i="5"/>
  <c r="I191" i="5" s="1"/>
  <c r="Y534" i="1"/>
  <c r="Y530" i="1" s="1"/>
  <c r="Y615" i="1" s="1"/>
  <c r="Y216" i="1"/>
  <c r="K525" i="5"/>
  <c r="K614" i="5" s="1"/>
  <c r="AC533" i="1"/>
  <c r="AC530" i="1" s="1"/>
  <c r="AC216" i="1"/>
  <c r="Q524" i="2"/>
  <c r="D192" i="5"/>
  <c r="L531" i="1"/>
  <c r="L530" i="1" s="1"/>
  <c r="L615" i="1" s="1"/>
  <c r="U524" i="2"/>
  <c r="D530" i="1"/>
  <c r="D615" i="1" s="1"/>
  <c r="AD257" i="1"/>
  <c r="U219" i="3"/>
  <c r="U217" i="3" s="1"/>
  <c r="U531" i="3" s="1"/>
  <c r="V534" i="5"/>
  <c r="V530" i="5" s="1"/>
  <c r="V216" i="5"/>
  <c r="AD226" i="3"/>
  <c r="AD533" i="3" s="1"/>
  <c r="N534" i="5"/>
  <c r="N530" i="5" s="1"/>
  <c r="N216" i="5"/>
  <c r="N191" i="5" s="1"/>
  <c r="D279" i="3"/>
  <c r="D277" i="3" s="1"/>
  <c r="R541" i="1"/>
  <c r="R617" i="1" s="1"/>
  <c r="AD541" i="1"/>
  <c r="AD617" i="1" s="1"/>
  <c r="U526" i="5"/>
  <c r="U525" i="5" s="1"/>
  <c r="U614" i="5" s="1"/>
  <c r="U192" i="5"/>
  <c r="H528" i="5"/>
  <c r="H525" i="5" s="1"/>
  <c r="H192" i="5"/>
  <c r="L549" i="2"/>
  <c r="L620" i="2" s="1"/>
  <c r="P192" i="5"/>
  <c r="P191" i="5" s="1"/>
  <c r="W549" i="2"/>
  <c r="AB192" i="5"/>
  <c r="D525" i="5"/>
  <c r="V230" i="3"/>
  <c r="V534" i="3" s="1"/>
  <c r="AA272" i="3"/>
  <c r="AA270" i="3" s="1"/>
  <c r="AA269" i="3" s="1"/>
  <c r="AA543" i="3" s="1"/>
  <c r="T216" i="1"/>
  <c r="W213" i="3"/>
  <c r="K216" i="5"/>
  <c r="V192" i="5"/>
  <c r="N226" i="3"/>
  <c r="N533" i="3" s="1"/>
  <c r="G216" i="5"/>
  <c r="G191" i="5" s="1"/>
  <c r="P530" i="1"/>
  <c r="Q533" i="5"/>
  <c r="Q530" i="5" s="1"/>
  <c r="Q216" i="5"/>
  <c r="J195" i="3"/>
  <c r="J193" i="3" s="1"/>
  <c r="J526" i="3" s="1"/>
  <c r="T216" i="5"/>
  <c r="AB216" i="5"/>
  <c r="R525" i="5"/>
  <c r="Q530" i="1"/>
  <c r="H530" i="1"/>
  <c r="H615" i="1" s="1"/>
  <c r="C541" i="1"/>
  <c r="C617" i="1" s="1"/>
  <c r="F530" i="1"/>
  <c r="AB530" i="1"/>
  <c r="AB615" i="1" s="1"/>
  <c r="N530" i="1"/>
  <c r="N615" i="1" s="1"/>
  <c r="J530" i="1"/>
  <c r="F525" i="5"/>
  <c r="F614" i="5" s="1"/>
  <c r="I530" i="1"/>
  <c r="P260" i="3"/>
  <c r="P258" i="3" s="1"/>
  <c r="P542" i="3" s="1"/>
  <c r="G536" i="5"/>
  <c r="G616" i="5" s="1"/>
  <c r="Y202" i="3"/>
  <c r="Y528" i="3" s="1"/>
  <c r="L237" i="3"/>
  <c r="E230" i="3"/>
  <c r="E534" i="3" s="1"/>
  <c r="R202" i="3"/>
  <c r="R528" i="3" s="1"/>
  <c r="AC269" i="1"/>
  <c r="AA226" i="3"/>
  <c r="AA533" i="3" s="1"/>
  <c r="T269" i="1"/>
  <c r="AC260" i="3"/>
  <c r="AC258" i="3" s="1"/>
  <c r="AC279" i="3"/>
  <c r="AC277" i="3" s="1"/>
  <c r="S269" i="1"/>
  <c r="S257" i="1" s="1"/>
  <c r="S191" i="1" s="1"/>
  <c r="AB260" i="3"/>
  <c r="AB258" i="3" s="1"/>
  <c r="AB542" i="3" s="1"/>
  <c r="C237" i="3"/>
  <c r="C230" i="3" s="1"/>
  <c r="C534" i="3" s="1"/>
  <c r="Q279" i="3"/>
  <c r="Q277" i="3" s="1"/>
  <c r="AD260" i="3"/>
  <c r="AD258" i="3" s="1"/>
  <c r="AD542" i="3" s="1"/>
  <c r="U202" i="3"/>
  <c r="U528" i="3" s="1"/>
  <c r="F272" i="3"/>
  <c r="F270" i="3" s="1"/>
  <c r="AC272" i="3"/>
  <c r="AC270" i="3" s="1"/>
  <c r="T272" i="3"/>
  <c r="T270" i="3" s="1"/>
  <c r="N269" i="1"/>
  <c r="S244" i="3"/>
  <c r="S240" i="3" s="1"/>
  <c r="S535" i="3" s="1"/>
  <c r="N260" i="3"/>
  <c r="N258" i="3" s="1"/>
  <c r="N542" i="3" s="1"/>
  <c r="M260" i="3"/>
  <c r="M272" i="3"/>
  <c r="M270" i="3" s="1"/>
  <c r="W272" i="3"/>
  <c r="W270" i="3" s="1"/>
  <c r="Y277" i="3"/>
  <c r="F260" i="3"/>
  <c r="X219" i="3"/>
  <c r="C173" i="41"/>
  <c r="C111" i="41" s="1"/>
  <c r="C4" i="41" s="1"/>
  <c r="AD173" i="41"/>
  <c r="AD111" i="41" s="1"/>
  <c r="AD4" i="41" s="1"/>
  <c r="E173" i="41"/>
  <c r="E111" i="41" s="1"/>
  <c r="E4" i="41" s="1"/>
  <c r="O174" i="3"/>
  <c r="O516" i="3" s="1"/>
  <c r="H174" i="3"/>
  <c r="H516" i="3" s="1"/>
  <c r="W471" i="41"/>
  <c r="W455" i="41" s="1"/>
  <c r="W453" i="41" s="1"/>
  <c r="T174" i="3"/>
  <c r="I174" i="3"/>
  <c r="I516" i="3" s="1"/>
  <c r="AC174" i="3"/>
  <c r="AC516" i="3" s="1"/>
  <c r="J471" i="39"/>
  <c r="J455" i="39" s="1"/>
  <c r="J453" i="39" s="1"/>
  <c r="M610" i="39"/>
  <c r="M604" i="39" s="1"/>
  <c r="M471" i="39"/>
  <c r="M455" i="39" s="1"/>
  <c r="E471" i="39"/>
  <c r="E455" i="39" s="1"/>
  <c r="E453" i="39" s="1"/>
  <c r="X508" i="39"/>
  <c r="Q508" i="39"/>
  <c r="E161" i="3"/>
  <c r="W160" i="39"/>
  <c r="W111" i="39" s="1"/>
  <c r="W4" i="39" s="1"/>
  <c r="AE160" i="39"/>
  <c r="P508" i="39"/>
  <c r="P610" i="39" s="1"/>
  <c r="K508" i="39"/>
  <c r="S508" i="39"/>
  <c r="Z160" i="3"/>
  <c r="M160" i="39"/>
  <c r="M111" i="39" s="1"/>
  <c r="M4" i="39" s="1"/>
  <c r="U160" i="39"/>
  <c r="U111" i="39" s="1"/>
  <c r="U4" i="39" s="1"/>
  <c r="V160" i="39"/>
  <c r="V111" i="39" s="1"/>
  <c r="V4" i="39" s="1"/>
  <c r="AD160" i="39"/>
  <c r="AD111" i="39" s="1"/>
  <c r="AD4" i="39" s="1"/>
  <c r="AD161" i="3"/>
  <c r="V161" i="3"/>
  <c r="AA508" i="39"/>
  <c r="AA610" i="39" s="1"/>
  <c r="AA604" i="39" s="1"/>
  <c r="Z508" i="39"/>
  <c r="O471" i="39"/>
  <c r="O455" i="39" s="1"/>
  <c r="Y508" i="39"/>
  <c r="Y610" i="39" s="1"/>
  <c r="D508" i="39"/>
  <c r="D610" i="39" s="1"/>
  <c r="C508" i="39"/>
  <c r="C610" i="39" s="1"/>
  <c r="N508" i="39"/>
  <c r="N610" i="39" s="1"/>
  <c r="AB508" i="39"/>
  <c r="F508" i="39"/>
  <c r="I508" i="39"/>
  <c r="K173" i="1"/>
  <c r="K111" i="1" s="1"/>
  <c r="AB173" i="1"/>
  <c r="AB111" i="1" s="1"/>
  <c r="L173" i="1"/>
  <c r="L111" i="1" s="1"/>
  <c r="O173" i="1"/>
  <c r="O111" i="1" s="1"/>
  <c r="I161" i="3"/>
  <c r="F161" i="3"/>
  <c r="L604" i="41"/>
  <c r="L658" i="41" s="1"/>
  <c r="Z489" i="5"/>
  <c r="Z607" i="5" s="1"/>
  <c r="J161" i="3"/>
  <c r="G174" i="3"/>
  <c r="G516" i="3" s="1"/>
  <c r="S67" i="1"/>
  <c r="C67" i="1"/>
  <c r="AC67" i="1"/>
  <c r="S463" i="1"/>
  <c r="S602" i="1" s="1"/>
  <c r="I7" i="1"/>
  <c r="I5" i="1" s="1"/>
  <c r="I457" i="1"/>
  <c r="AC7" i="1"/>
  <c r="V463" i="5"/>
  <c r="V602" i="5" s="1"/>
  <c r="L457" i="5"/>
  <c r="L601" i="5" s="1"/>
  <c r="S457" i="5"/>
  <c r="O67" i="2"/>
  <c r="Z67" i="3"/>
  <c r="H67" i="3"/>
  <c r="F67" i="2"/>
  <c r="Z463" i="2"/>
  <c r="Z602" i="2" s="1"/>
  <c r="V463" i="2"/>
  <c r="V602" i="2" s="1"/>
  <c r="R67" i="2"/>
  <c r="J463" i="2"/>
  <c r="J602" i="2" s="1"/>
  <c r="S67" i="3"/>
  <c r="M67" i="3"/>
  <c r="N67" i="3"/>
  <c r="Q463" i="2"/>
  <c r="Q602" i="2" s="1"/>
  <c r="K67" i="3"/>
  <c r="W67" i="3"/>
  <c r="R464" i="2"/>
  <c r="R463" i="2" s="1"/>
  <c r="R602" i="2" s="1"/>
  <c r="Q67" i="2"/>
  <c r="D67" i="3"/>
  <c r="E460" i="1"/>
  <c r="E457" i="1" s="1"/>
  <c r="E7" i="1"/>
  <c r="V460" i="1"/>
  <c r="V457" i="1" s="1"/>
  <c r="V456" i="1" s="1"/>
  <c r="V7" i="1"/>
  <c r="V5" i="1" s="1"/>
  <c r="AC460" i="5"/>
  <c r="AC457" i="5" s="1"/>
  <c r="AC601" i="5" s="1"/>
  <c r="AC7" i="5"/>
  <c r="F7" i="2"/>
  <c r="V460" i="5"/>
  <c r="V457" i="5" s="1"/>
  <c r="V7" i="5"/>
  <c r="V5" i="5" s="1"/>
  <c r="F457" i="2"/>
  <c r="F601" i="2" s="1"/>
  <c r="AE67" i="2"/>
  <c r="O67" i="1"/>
  <c r="S7" i="5"/>
  <c r="S463" i="2"/>
  <c r="S602" i="2" s="1"/>
  <c r="J67" i="2"/>
  <c r="H67" i="5"/>
  <c r="AE67" i="1"/>
  <c r="AC457" i="1"/>
  <c r="AC601" i="1" s="1"/>
  <c r="U67" i="1"/>
  <c r="I463" i="1"/>
  <c r="I602" i="1" s="1"/>
  <c r="R67" i="1"/>
  <c r="AE464" i="2"/>
  <c r="I67" i="3"/>
  <c r="O463" i="1"/>
  <c r="O602" i="1" s="1"/>
  <c r="E67" i="1"/>
  <c r="Y67" i="3"/>
  <c r="V67" i="2"/>
  <c r="AB67" i="2"/>
  <c r="Y7" i="1"/>
  <c r="Y5" i="1" s="1"/>
  <c r="H457" i="1"/>
  <c r="D463" i="5"/>
  <c r="D602" i="5" s="1"/>
  <c r="N7" i="5"/>
  <c r="U463" i="1"/>
  <c r="U602" i="1" s="1"/>
  <c r="O67" i="3"/>
  <c r="E463" i="1"/>
  <c r="E602" i="1" s="1"/>
  <c r="N67" i="5"/>
  <c r="N5" i="5" s="1"/>
  <c r="K463" i="1"/>
  <c r="K602" i="1" s="1"/>
  <c r="Y457" i="1"/>
  <c r="Y601" i="1" s="1"/>
  <c r="Y600" i="1" s="1"/>
  <c r="L7" i="5"/>
  <c r="C67" i="3"/>
  <c r="L67" i="1"/>
  <c r="Y67" i="2"/>
  <c r="G67" i="5"/>
  <c r="N457" i="5"/>
  <c r="N601" i="5" s="1"/>
  <c r="N600" i="5" s="1"/>
  <c r="G463" i="1"/>
  <c r="G602" i="1" s="1"/>
  <c r="T463" i="1"/>
  <c r="T602" i="1" s="1"/>
  <c r="N67" i="1"/>
  <c r="L297" i="1"/>
  <c r="S415" i="3"/>
  <c r="X359" i="3"/>
  <c r="X358" i="3" s="1"/>
  <c r="M431" i="3"/>
  <c r="W431" i="3"/>
  <c r="E431" i="3"/>
  <c r="Z391" i="1"/>
  <c r="F359" i="3"/>
  <c r="F358" i="3" s="1"/>
  <c r="U562" i="1"/>
  <c r="U627" i="1" s="1"/>
  <c r="G556" i="65"/>
  <c r="G625" i="65" s="1"/>
  <c r="G624" i="65" s="1"/>
  <c r="G660" i="65" s="1"/>
  <c r="Q368" i="3"/>
  <c r="AA297" i="65"/>
  <c r="AA4" i="65" s="1"/>
  <c r="Q377" i="3"/>
  <c r="O359" i="3"/>
  <c r="O358" i="3" s="1"/>
  <c r="AD571" i="2"/>
  <c r="AD630" i="2" s="1"/>
  <c r="E299" i="2"/>
  <c r="E557" i="2" s="1"/>
  <c r="E556" i="2" s="1"/>
  <c r="L393" i="3"/>
  <c r="L564" i="3" s="1"/>
  <c r="L562" i="3" s="1"/>
  <c r="L627" i="3" s="1"/>
  <c r="AE393" i="3"/>
  <c r="U385" i="3"/>
  <c r="G297" i="1"/>
  <c r="J299" i="2"/>
  <c r="T297" i="5"/>
  <c r="AA415" i="5"/>
  <c r="AA297" i="5" s="1"/>
  <c r="AD567" i="2"/>
  <c r="AD565" i="2" s="1"/>
  <c r="AD628" i="2" s="1"/>
  <c r="V391" i="5"/>
  <c r="V297" i="5" s="1"/>
  <c r="L415" i="2"/>
  <c r="O380" i="3"/>
  <c r="AA341" i="3"/>
  <c r="T299" i="2"/>
  <c r="F299" i="2"/>
  <c r="F298" i="2" s="1"/>
  <c r="F415" i="2"/>
  <c r="AD415" i="2"/>
  <c r="AE302" i="3"/>
  <c r="AE559" i="2"/>
  <c r="AE626" i="2" s="1"/>
  <c r="R359" i="3"/>
  <c r="R358" i="3" s="1"/>
  <c r="J401" i="3"/>
  <c r="R371" i="3"/>
  <c r="E371" i="3"/>
  <c r="R368" i="3"/>
  <c r="R380" i="3"/>
  <c r="AD355" i="3"/>
  <c r="AD359" i="3"/>
  <c r="AD358" i="3" s="1"/>
  <c r="O399" i="2"/>
  <c r="T371" i="3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J270" i="3" s="1"/>
  <c r="Z534" i="1"/>
  <c r="Z530" i="1" s="1"/>
  <c r="Z216" i="1"/>
  <c r="C257" i="1"/>
  <c r="AD350" i="3"/>
  <c r="Q219" i="3"/>
  <c r="L359" i="3"/>
  <c r="L358" i="3" s="1"/>
  <c r="X562" i="1"/>
  <c r="X627" i="1" s="1"/>
  <c r="C202" i="3"/>
  <c r="C528" i="3" s="1"/>
  <c r="P426" i="3"/>
  <c r="H431" i="3"/>
  <c r="AE431" i="3"/>
  <c r="AE257" i="1"/>
  <c r="U545" i="5"/>
  <c r="U619" i="5" s="1"/>
  <c r="H216" i="5"/>
  <c r="H191" i="5" s="1"/>
  <c r="AB226" i="3"/>
  <c r="AB533" i="3" s="1"/>
  <c r="AB213" i="3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AD299" i="2" s="1"/>
  <c r="M111" i="40"/>
  <c r="M4" i="40" s="1"/>
  <c r="D298" i="65"/>
  <c r="D297" i="65" s="1"/>
  <c r="AB543" i="1"/>
  <c r="AB541" i="1" s="1"/>
  <c r="P620" i="2"/>
  <c r="P524" i="2"/>
  <c r="F534" i="5"/>
  <c r="F530" i="5" s="1"/>
  <c r="F216" i="5"/>
  <c r="F191" i="5" s="1"/>
  <c r="P613" i="2"/>
  <c r="P659" i="2" s="1"/>
  <c r="P64" i="44" s="1"/>
  <c r="R350" i="3"/>
  <c r="L471" i="41"/>
  <c r="L455" i="41" s="1"/>
  <c r="L453" i="41" s="1"/>
  <c r="Z471" i="40"/>
  <c r="Z455" i="40" s="1"/>
  <c r="AB471" i="40"/>
  <c r="AB455" i="40" s="1"/>
  <c r="L471" i="40"/>
  <c r="L455" i="40" s="1"/>
  <c r="Q604" i="41"/>
  <c r="Q658" i="41" s="1"/>
  <c r="Y297" i="1"/>
  <c r="I111" i="40"/>
  <c r="I4" i="40" s="1"/>
  <c r="J297" i="1"/>
  <c r="U613" i="2"/>
  <c r="U659" i="2" s="1"/>
  <c r="U64" i="44" s="1"/>
  <c r="J216" i="1"/>
  <c r="Q192" i="5"/>
  <c r="Q191" i="5" s="1"/>
  <c r="P525" i="5"/>
  <c r="R391" i="2"/>
  <c r="O4" i="65"/>
  <c r="U195" i="3"/>
  <c r="U193" i="3" s="1"/>
  <c r="AC226" i="3"/>
  <c r="AC533" i="3" s="1"/>
  <c r="R393" i="3"/>
  <c r="E393" i="3"/>
  <c r="AD385" i="3"/>
  <c r="L272" i="3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J543" i="1" s="1"/>
  <c r="J541" i="1" s="1"/>
  <c r="J617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C238" i="71" s="1"/>
  <c r="AD178" i="3"/>
  <c r="AD517" i="3" s="1"/>
  <c r="S604" i="40"/>
  <c r="N604" i="40"/>
  <c r="O604" i="40"/>
  <c r="Y604" i="40"/>
  <c r="H471" i="41"/>
  <c r="H455" i="41" s="1"/>
  <c r="H453" i="41" s="1"/>
  <c r="V471" i="40"/>
  <c r="V455" i="40" s="1"/>
  <c r="D604" i="40"/>
  <c r="AC191" i="5"/>
  <c r="L111" i="40"/>
  <c r="L4" i="40" s="1"/>
  <c r="S191" i="5"/>
  <c r="X299" i="2"/>
  <c r="X557" i="2" s="1"/>
  <c r="X556" i="2" s="1"/>
  <c r="F297" i="5"/>
  <c r="M297" i="1"/>
  <c r="AA299" i="2"/>
  <c r="S297" i="1"/>
  <c r="J297" i="5"/>
  <c r="AB530" i="5"/>
  <c r="AB615" i="5" s="1"/>
  <c r="AC613" i="2"/>
  <c r="AC659" i="2" s="1"/>
  <c r="AC64" i="44" s="1"/>
  <c r="M613" i="2"/>
  <c r="M659" i="2" s="1"/>
  <c r="M64" i="44" s="1"/>
  <c r="G530" i="5"/>
  <c r="G615" i="5" s="1"/>
  <c r="AE192" i="5"/>
  <c r="AE530" i="5"/>
  <c r="AE615" i="5" s="1"/>
  <c r="C216" i="5"/>
  <c r="C191" i="5" s="1"/>
  <c r="P202" i="3"/>
  <c r="P528" i="3" s="1"/>
  <c r="F385" i="3"/>
  <c r="Q213" i="3"/>
  <c r="Q206" i="3" s="1"/>
  <c r="Q529" i="3" s="1"/>
  <c r="H219" i="3"/>
  <c r="H217" i="3" s="1"/>
  <c r="V562" i="5"/>
  <c r="V627" i="5" s="1"/>
  <c r="P237" i="3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Y541" i="1" s="1"/>
  <c r="Y617" i="1" s="1"/>
  <c r="AA213" i="3"/>
  <c r="AA206" i="3" s="1"/>
  <c r="AA529" i="3" s="1"/>
  <c r="Z237" i="3"/>
  <c r="Z230" i="3" s="1"/>
  <c r="Z534" i="3" s="1"/>
  <c r="W301" i="2"/>
  <c r="W300" i="2" s="1"/>
  <c r="W299" i="2" s="1"/>
  <c r="F426" i="3"/>
  <c r="V426" i="3"/>
  <c r="F130" i="3"/>
  <c r="X130" i="3"/>
  <c r="X486" i="3" s="1"/>
  <c r="Y178" i="3"/>
  <c r="Y517" i="3" s="1"/>
  <c r="C557" i="65"/>
  <c r="C556" i="65" s="1"/>
  <c r="C298" i="65"/>
  <c r="C297" i="65" s="1"/>
  <c r="R535" i="1"/>
  <c r="R530" i="1" s="1"/>
  <c r="R216" i="1"/>
  <c r="R191" i="1" s="1"/>
  <c r="AA542" i="1"/>
  <c r="AA541" i="1" s="1"/>
  <c r="AA617" i="1" s="1"/>
  <c r="AA257" i="1"/>
  <c r="AA191" i="1" s="1"/>
  <c r="S557" i="65"/>
  <c r="S556" i="65" s="1"/>
  <c r="S555" i="65" s="1"/>
  <c r="S298" i="65"/>
  <c r="S297" i="65" s="1"/>
  <c r="K542" i="1"/>
  <c r="W216" i="5"/>
  <c r="W531" i="5"/>
  <c r="W530" i="5" s="1"/>
  <c r="W615" i="5" s="1"/>
  <c r="Z460" i="65"/>
  <c r="Z7" i="65"/>
  <c r="I557" i="65"/>
  <c r="I556" i="65" s="1"/>
  <c r="I625" i="65" s="1"/>
  <c r="I624" i="65" s="1"/>
  <c r="I660" i="65" s="1"/>
  <c r="I298" i="65"/>
  <c r="I297" i="65" s="1"/>
  <c r="K216" i="1"/>
  <c r="K531" i="1"/>
  <c r="K530" i="1" s="1"/>
  <c r="X535" i="1"/>
  <c r="X530" i="1" s="1"/>
  <c r="X615" i="1" s="1"/>
  <c r="X216" i="1"/>
  <c r="L526" i="5"/>
  <c r="L525" i="5" s="1"/>
  <c r="L192" i="5"/>
  <c r="L191" i="5" s="1"/>
  <c r="M526" i="5"/>
  <c r="M525" i="5" s="1"/>
  <c r="M614" i="5" s="1"/>
  <c r="M192" i="5"/>
  <c r="E531" i="5"/>
  <c r="E530" i="5" s="1"/>
  <c r="E615" i="5" s="1"/>
  <c r="E216" i="5"/>
  <c r="E191" i="5" s="1"/>
  <c r="AD460" i="65"/>
  <c r="AD7" i="65"/>
  <c r="AD5" i="65" s="1"/>
  <c r="M534" i="5"/>
  <c r="M530" i="5" s="1"/>
  <c r="M216" i="5"/>
  <c r="AC524" i="2"/>
  <c r="N457" i="65"/>
  <c r="G298" i="65"/>
  <c r="G297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C205" i="71" s="1"/>
  <c r="J260" i="3"/>
  <c r="J258" i="3" s="1"/>
  <c r="AE252" i="3"/>
  <c r="C165" i="71" s="1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C189" i="71" s="1"/>
  <c r="Z244" i="3"/>
  <c r="Z240" i="3" s="1"/>
  <c r="Z535" i="3" s="1"/>
  <c r="F401" i="3"/>
  <c r="X244" i="3"/>
  <c r="X240" i="3" s="1"/>
  <c r="X535" i="3" s="1"/>
  <c r="L562" i="2"/>
  <c r="L627" i="2" s="1"/>
  <c r="AC202" i="3"/>
  <c r="AC528" i="3" s="1"/>
  <c r="AD417" i="3"/>
  <c r="F417" i="3"/>
  <c r="G230" i="3"/>
  <c r="G534" i="3" s="1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C231" i="71" s="1"/>
  <c r="AB272" i="3"/>
  <c r="AB270" i="3" s="1"/>
  <c r="U226" i="3"/>
  <c r="Q195" i="3"/>
  <c r="Q193" i="3" s="1"/>
  <c r="H195" i="3"/>
  <c r="H193" i="3" s="1"/>
  <c r="AE219" i="3"/>
  <c r="AE217" i="3" s="1"/>
  <c r="C144" i="71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S230" i="3"/>
  <c r="S534" i="3" s="1"/>
  <c r="Z206" i="3"/>
  <c r="Z529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417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W391" i="5"/>
  <c r="W297" i="5" s="1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V270" i="3" s="1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06" i="3"/>
  <c r="F529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AA349" i="3" s="1"/>
  <c r="S202" i="3"/>
  <c r="S528" i="3" s="1"/>
  <c r="X195" i="3"/>
  <c r="X193" i="3" s="1"/>
  <c r="AC302" i="3"/>
  <c r="I364" i="3"/>
  <c r="AC569" i="3"/>
  <c r="AC407" i="3"/>
  <c r="X401" i="3"/>
  <c r="X567" i="3" s="1"/>
  <c r="K401" i="3"/>
  <c r="W355" i="3"/>
  <c r="AA374" i="3"/>
  <c r="H260" i="3"/>
  <c r="H258" i="3" s="1"/>
  <c r="N401" i="3"/>
  <c r="C341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N358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C188" i="71" s="1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L270" i="3"/>
  <c r="AD315" i="3"/>
  <c r="G195" i="3"/>
  <c r="G193" i="3" s="1"/>
  <c r="G550" i="3"/>
  <c r="G549" i="3" s="1"/>
  <c r="G620" i="3" s="1"/>
  <c r="G291" i="3"/>
  <c r="E409" i="3"/>
  <c r="E350" i="3"/>
  <c r="L277" i="3"/>
  <c r="AE328" i="3"/>
  <c r="C206" i="71" s="1"/>
  <c r="AE385" i="3"/>
  <c r="C227" i="71" s="1"/>
  <c r="R277" i="3"/>
  <c r="Q217" i="3"/>
  <c r="AE230" i="3"/>
  <c r="AE534" i="3" s="1"/>
  <c r="D237" i="3"/>
  <c r="D230" i="3" s="1"/>
  <c r="D534" i="3" s="1"/>
  <c r="AD302" i="3"/>
  <c r="AD383" i="2"/>
  <c r="R302" i="3"/>
  <c r="E302" i="3"/>
  <c r="AE380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Q315" i="3"/>
  <c r="S302" i="3"/>
  <c r="J206" i="3"/>
  <c r="J529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I358" i="3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X217" i="3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U277" i="3" s="1"/>
  <c r="J368" i="3"/>
  <c r="U371" i="3"/>
  <c r="V417" i="3"/>
  <c r="AA328" i="3"/>
  <c r="U364" i="3"/>
  <c r="J385" i="3"/>
  <c r="X350" i="3"/>
  <c r="K350" i="3"/>
  <c r="Y401" i="3"/>
  <c r="D350" i="3"/>
  <c r="H393" i="3"/>
  <c r="Z393" i="3"/>
  <c r="M393" i="3"/>
  <c r="M564" i="3" s="1"/>
  <c r="O279" i="3"/>
  <c r="O277" i="3" s="1"/>
  <c r="AB566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T269" i="3" s="1"/>
  <c r="T543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A191" i="5"/>
  <c r="AD457" i="65"/>
  <c r="AB5" i="65"/>
  <c r="E471" i="65"/>
  <c r="V7" i="65"/>
  <c r="K297" i="65"/>
  <c r="K4" i="65" s="1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D206" i="3"/>
  <c r="D529" i="3" s="1"/>
  <c r="F341" i="3"/>
  <c r="K258" i="3"/>
  <c r="H549" i="2"/>
  <c r="P550" i="3"/>
  <c r="P549" i="3" s="1"/>
  <c r="P620" i="3" s="1"/>
  <c r="P291" i="3"/>
  <c r="L409" i="3"/>
  <c r="P219" i="3"/>
  <c r="P217" i="3" s="1"/>
  <c r="L341" i="3"/>
  <c r="AE341" i="3"/>
  <c r="C207" i="71" s="1"/>
  <c r="E401" i="3"/>
  <c r="U550" i="3"/>
  <c r="U549" i="3" s="1"/>
  <c r="U620" i="3" s="1"/>
  <c r="U291" i="3"/>
  <c r="R315" i="3"/>
  <c r="E315" i="3"/>
  <c r="L417" i="3"/>
  <c r="AC219" i="3"/>
  <c r="AC217" i="3" s="1"/>
  <c r="L260" i="3"/>
  <c r="L258" i="3" s="1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E560" i="3"/>
  <c r="AC195" i="3"/>
  <c r="AC193" i="3" s="1"/>
  <c r="R417" i="3"/>
  <c r="AD409" i="3"/>
  <c r="AD570" i="3" s="1"/>
  <c r="T206" i="3"/>
  <c r="T529" i="3" s="1"/>
  <c r="Y230" i="3"/>
  <c r="Y534" i="3" s="1"/>
  <c r="AB206" i="3"/>
  <c r="AB529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C235" i="71" s="1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Y270" i="3"/>
  <c r="Y269" i="3" s="1"/>
  <c r="Y543" i="3" s="1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X393" i="3"/>
  <c r="K393" i="3"/>
  <c r="Z401" i="3"/>
  <c r="H315" i="3"/>
  <c r="Z315" i="3"/>
  <c r="M315" i="3"/>
  <c r="AB315" i="3"/>
  <c r="L391" i="5"/>
  <c r="L297" i="5" s="1"/>
  <c r="I549" i="2"/>
  <c r="E391" i="5"/>
  <c r="E297" i="5" s="1"/>
  <c r="G391" i="5"/>
  <c r="G297" i="5" s="1"/>
  <c r="I277" i="3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Q328" i="3"/>
  <c r="V219" i="3"/>
  <c r="V217" i="3" s="1"/>
  <c r="G371" i="3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Q565" i="3" s="1"/>
  <c r="Q628" i="3" s="1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W5" i="65"/>
  <c r="Z457" i="65"/>
  <c r="P226" i="3"/>
  <c r="P533" i="3" s="1"/>
  <c r="AC213" i="3"/>
  <c r="AC206" i="3" s="1"/>
  <c r="AC529" i="3" s="1"/>
  <c r="F328" i="3"/>
  <c r="E279" i="3"/>
  <c r="E277" i="3" s="1"/>
  <c r="T195" i="3"/>
  <c r="T193" i="3" s="1"/>
  <c r="H550" i="3"/>
  <c r="H549" i="3" s="1"/>
  <c r="H620" i="3" s="1"/>
  <c r="H291" i="3"/>
  <c r="R401" i="3"/>
  <c r="P230" i="3"/>
  <c r="P534" i="3" s="1"/>
  <c r="L350" i="3"/>
  <c r="P206" i="3"/>
  <c r="P529" i="3" s="1"/>
  <c r="L377" i="3"/>
  <c r="AD569" i="3"/>
  <c r="AD407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F374" i="3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C233" i="71" s="1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C133" i="71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S401" i="3"/>
  <c r="I563" i="3"/>
  <c r="L219" i="3"/>
  <c r="L217" i="3" s="1"/>
  <c r="M258" i="3"/>
  <c r="C279" i="3"/>
  <c r="C277" i="3" s="1"/>
  <c r="C269" i="3" s="1"/>
  <c r="C543" i="3" s="1"/>
  <c r="U302" i="3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O328" i="3"/>
  <c r="O385" i="3"/>
  <c r="V537" i="3"/>
  <c r="V536" i="3" s="1"/>
  <c r="V616" i="3" s="1"/>
  <c r="V252" i="3"/>
  <c r="S206" i="3"/>
  <c r="S529" i="3" s="1"/>
  <c r="AA260" i="3"/>
  <c r="AA258" i="3" s="1"/>
  <c r="AC401" i="3"/>
  <c r="W385" i="3"/>
  <c r="I341" i="3"/>
  <c r="T260" i="3"/>
  <c r="T258" i="3" s="1"/>
  <c r="M563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560" i="3"/>
  <c r="AC559" i="3" s="1"/>
  <c r="AC626" i="3" s="1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569" i="3"/>
  <c r="H568" i="3" s="1"/>
  <c r="H629" i="3" s="1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Z359" i="3"/>
  <c r="Z358" i="3" s="1"/>
  <c r="Y393" i="3"/>
  <c r="H355" i="3"/>
  <c r="Z328" i="3"/>
  <c r="Z385" i="3"/>
  <c r="M377" i="3"/>
  <c r="N182" i="3"/>
  <c r="N518" i="3" s="1"/>
  <c r="T480" i="3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658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M7" i="3"/>
  <c r="Q460" i="1"/>
  <c r="Q457" i="1" s="1"/>
  <c r="Q456" i="1" s="1"/>
  <c r="Q7" i="1"/>
  <c r="Q5" i="1" s="1"/>
  <c r="AD460" i="1"/>
  <c r="AD457" i="1" s="1"/>
  <c r="AD456" i="1" s="1"/>
  <c r="AD7" i="1"/>
  <c r="AD5" i="1" s="1"/>
  <c r="W460" i="3"/>
  <c r="W7" i="3"/>
  <c r="R297" i="5"/>
  <c r="D297" i="5"/>
  <c r="H67" i="1"/>
  <c r="M67" i="1"/>
  <c r="P541" i="1"/>
  <c r="P617" i="1" s="1"/>
  <c r="S4" i="65"/>
  <c r="I297" i="1"/>
  <c r="S297" i="5"/>
  <c r="P471" i="40"/>
  <c r="P455" i="40" s="1"/>
  <c r="D471" i="40"/>
  <c r="D455" i="40" s="1"/>
  <c r="W297" i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C4" i="65"/>
  <c r="G4" i="65"/>
  <c r="M604" i="40"/>
  <c r="AC604" i="40"/>
  <c r="F604" i="40"/>
  <c r="W604" i="41"/>
  <c r="W658" i="41" s="1"/>
  <c r="Z604" i="40"/>
  <c r="AB604" i="40"/>
  <c r="Q453" i="41"/>
  <c r="O471" i="41"/>
  <c r="O455" i="41" s="1"/>
  <c r="O453" i="41" s="1"/>
  <c r="AB463" i="2"/>
  <c r="AB602" i="2" s="1"/>
  <c r="Q297" i="1"/>
  <c r="D67" i="5"/>
  <c r="M67" i="2"/>
  <c r="Q541" i="1"/>
  <c r="Q617" i="1" s="1"/>
  <c r="P257" i="1"/>
  <c r="J613" i="2"/>
  <c r="J659" i="2" s="1"/>
  <c r="J64" i="44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R4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W4" i="65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C625" i="65"/>
  <c r="C624" i="65" s="1"/>
  <c r="C660" i="65" s="1"/>
  <c r="C555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X4" i="65" s="1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Z600" i="1" s="1"/>
  <c r="AD111" i="40"/>
  <c r="AD4" i="40" s="1"/>
  <c r="X297" i="5"/>
  <c r="AB111" i="2"/>
  <c r="J457" i="5"/>
  <c r="I471" i="40"/>
  <c r="I455" i="40" s="1"/>
  <c r="M453" i="40"/>
  <c r="F453" i="40"/>
  <c r="I604" i="40"/>
  <c r="O297" i="1"/>
  <c r="V297" i="1"/>
  <c r="I457" i="2"/>
  <c r="I601" i="2" s="1"/>
  <c r="N524" i="2"/>
  <c r="AB7" i="3"/>
  <c r="Y460" i="2"/>
  <c r="Y457" i="2" s="1"/>
  <c r="Y7" i="2"/>
  <c r="K457" i="5"/>
  <c r="K601" i="5" s="1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H600" i="5" s="1"/>
  <c r="K7" i="5"/>
  <c r="X524" i="2"/>
  <c r="AA111" i="40"/>
  <c r="AA4" i="40" s="1"/>
  <c r="W111" i="40"/>
  <c r="W4" i="40" s="1"/>
  <c r="U111" i="40"/>
  <c r="U4" i="40" s="1"/>
  <c r="N297" i="1"/>
  <c r="M299" i="2"/>
  <c r="AA460" i="1"/>
  <c r="AA457" i="1" s="1"/>
  <c r="AA7" i="1"/>
  <c r="H460" i="2"/>
  <c r="H7" i="2"/>
  <c r="N460" i="3"/>
  <c r="N457" i="3" s="1"/>
  <c r="H460" i="3"/>
  <c r="H457" i="3" s="1"/>
  <c r="H7" i="3"/>
  <c r="T460" i="1"/>
  <c r="T457" i="1" s="1"/>
  <c r="T7" i="1"/>
  <c r="S460" i="2"/>
  <c r="S457" i="2" s="1"/>
  <c r="S7" i="2"/>
  <c r="S5" i="2" s="1"/>
  <c r="AA460" i="2"/>
  <c r="AA457" i="2" s="1"/>
  <c r="AA7" i="2"/>
  <c r="AE460" i="3"/>
  <c r="AE457" i="3" s="1"/>
  <c r="AE7" i="3"/>
  <c r="D460" i="3"/>
  <c r="K460" i="3"/>
  <c r="K457" i="3" s="1"/>
  <c r="K7" i="3"/>
  <c r="T460" i="5"/>
  <c r="T457" i="5" s="1"/>
  <c r="T7" i="5"/>
  <c r="C460" i="2"/>
  <c r="C457" i="2" s="1"/>
  <c r="C7" i="2"/>
  <c r="T460" i="2"/>
  <c r="T457" i="2" s="1"/>
  <c r="T7" i="2"/>
  <c r="AE460" i="5"/>
  <c r="AE457" i="5" s="1"/>
  <c r="AE7" i="5"/>
  <c r="AB460" i="5"/>
  <c r="AB457" i="5" s="1"/>
  <c r="AB7" i="5"/>
  <c r="W460" i="5"/>
  <c r="W7" i="5"/>
  <c r="AB460" i="2"/>
  <c r="AB457" i="2" s="1"/>
  <c r="AB7" i="2"/>
  <c r="W460" i="2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O453" i="39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111" i="44" s="1"/>
  <c r="U576" i="5"/>
  <c r="M634" i="5"/>
  <c r="M633" i="5" s="1"/>
  <c r="M661" i="5" s="1"/>
  <c r="M105" i="44" s="1"/>
  <c r="M576" i="5"/>
  <c r="C634" i="5"/>
  <c r="C633" i="5" s="1"/>
  <c r="C661" i="5" s="1"/>
  <c r="C105" i="44" s="1"/>
  <c r="C576" i="5"/>
  <c r="N605" i="3"/>
  <c r="L599" i="41"/>
  <c r="L597" i="41" s="1"/>
  <c r="H606" i="5"/>
  <c r="H604" i="5" s="1"/>
  <c r="H658" i="5" s="1"/>
  <c r="H45" i="44" s="1"/>
  <c r="H471" i="5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AB557" i="2"/>
  <c r="AB556" i="2" s="1"/>
  <c r="AB298" i="2"/>
  <c r="AB297" i="2" s="1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X624" i="5" s="1"/>
  <c r="X660" i="5" s="1"/>
  <c r="X85" i="44" s="1"/>
  <c r="X555" i="5"/>
  <c r="E614" i="5"/>
  <c r="AB625" i="5"/>
  <c r="AB624" i="5" s="1"/>
  <c r="AB660" i="5" s="1"/>
  <c r="AB85" i="44" s="1"/>
  <c r="AB555" i="5"/>
  <c r="AE625" i="1"/>
  <c r="AE555" i="1"/>
  <c r="R7" i="2"/>
  <c r="R5" i="2" s="1"/>
  <c r="R458" i="2"/>
  <c r="R457" i="2" s="1"/>
  <c r="F458" i="1"/>
  <c r="F457" i="1" s="1"/>
  <c r="F7" i="1"/>
  <c r="AC458" i="3"/>
  <c r="AC457" i="3" s="1"/>
  <c r="AA458" i="3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111" i="44" s="1"/>
  <c r="AC576" i="5"/>
  <c r="Q634" i="5"/>
  <c r="Q633" i="5" s="1"/>
  <c r="Q661" i="5" s="1"/>
  <c r="Q105" i="44" s="1"/>
  <c r="Q111" i="44" s="1"/>
  <c r="Q576" i="5"/>
  <c r="O471" i="2"/>
  <c r="AE606" i="5"/>
  <c r="AE604" i="5" s="1"/>
  <c r="AE658" i="5" s="1"/>
  <c r="AE45" i="44" s="1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W615" i="1"/>
  <c r="C67" i="5"/>
  <c r="M7" i="5"/>
  <c r="K557" i="2"/>
  <c r="K556" i="2" s="1"/>
  <c r="K298" i="2"/>
  <c r="K297" i="2" s="1"/>
  <c r="S614" i="5"/>
  <c r="S613" i="5" s="1"/>
  <c r="S659" i="5" s="1"/>
  <c r="S65" i="44" s="1"/>
  <c r="AD524" i="1"/>
  <c r="Q625" i="1"/>
  <c r="Q624" i="1" s="1"/>
  <c r="Q660" i="1" s="1"/>
  <c r="Q86" i="44" s="1"/>
  <c r="Q555" i="1"/>
  <c r="E298" i="2"/>
  <c r="J605" i="3"/>
  <c r="S605" i="2"/>
  <c r="S604" i="2" s="1"/>
  <c r="S658" i="2" s="1"/>
  <c r="S44" i="44" s="1"/>
  <c r="S471" i="2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111" i="44" s="1"/>
  <c r="Y576" i="5"/>
  <c r="Y604" i="39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R471" i="39"/>
  <c r="R455" i="39" s="1"/>
  <c r="R453" i="39" s="1"/>
  <c r="X604" i="41"/>
  <c r="K604" i="41"/>
  <c r="F604" i="41"/>
  <c r="S604" i="41"/>
  <c r="AD606" i="1"/>
  <c r="AD604" i="1" s="1"/>
  <c r="AD658" i="1" s="1"/>
  <c r="AD46" i="44" s="1"/>
  <c r="AD471" i="1"/>
  <c r="H601" i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R191" i="5"/>
  <c r="I614" i="5"/>
  <c r="H625" i="5"/>
  <c r="H624" i="5" s="1"/>
  <c r="H660" i="5" s="1"/>
  <c r="H85" i="44" s="1"/>
  <c r="H555" i="5"/>
  <c r="U625" i="1"/>
  <c r="U624" i="1" s="1"/>
  <c r="U660" i="1" s="1"/>
  <c r="U86" i="44" s="1"/>
  <c r="T625" i="1"/>
  <c r="T624" i="1" s="1"/>
  <c r="T660" i="1" s="1"/>
  <c r="T86" i="44" s="1"/>
  <c r="T555" i="1"/>
  <c r="K625" i="5"/>
  <c r="K624" i="5" s="1"/>
  <c r="K660" i="5" s="1"/>
  <c r="K85" i="44" s="1"/>
  <c r="K555" i="5"/>
  <c r="AA625" i="1"/>
  <c r="AA624" i="1" s="1"/>
  <c r="AA660" i="1" s="1"/>
  <c r="AA86" i="44" s="1"/>
  <c r="AA555" i="1"/>
  <c r="R7" i="1"/>
  <c r="R5" i="1" s="1"/>
  <c r="E7" i="5"/>
  <c r="L613" i="2"/>
  <c r="L659" i="2" s="1"/>
  <c r="L64" i="44" s="1"/>
  <c r="Z625" i="1"/>
  <c r="Z624" i="1" s="1"/>
  <c r="Z660" i="1" s="1"/>
  <c r="Z86" i="44" s="1"/>
  <c r="Z524" i="2"/>
  <c r="Z457" i="3"/>
  <c r="E7" i="3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AE634" i="5"/>
  <c r="AE633" i="5" s="1"/>
  <c r="AE661" i="5" s="1"/>
  <c r="AE105" i="44" s="1"/>
  <c r="P634" i="5"/>
  <c r="P633" i="5" s="1"/>
  <c r="P661" i="5" s="1"/>
  <c r="P105" i="44" s="1"/>
  <c r="P111" i="44" s="1"/>
  <c r="P576" i="5"/>
  <c r="U458" i="5"/>
  <c r="U457" i="5" s="1"/>
  <c r="U7" i="5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M625" i="5"/>
  <c r="M624" i="5" s="1"/>
  <c r="M660" i="5" s="1"/>
  <c r="M85" i="44" s="1"/>
  <c r="M555" i="5"/>
  <c r="M541" i="1"/>
  <c r="M617" i="1" s="1"/>
  <c r="H625" i="1"/>
  <c r="H624" i="1" s="1"/>
  <c r="H660" i="1" s="1"/>
  <c r="H86" i="44" s="1"/>
  <c r="H555" i="1"/>
  <c r="F297" i="1"/>
  <c r="N463" i="2"/>
  <c r="N602" i="2" s="1"/>
  <c r="AD625" i="5"/>
  <c r="AD624" i="5" s="1"/>
  <c r="AD660" i="5" s="1"/>
  <c r="AD85" i="44" s="1"/>
  <c r="AD555" i="5"/>
  <c r="Q297" i="5"/>
  <c r="AD297" i="1"/>
  <c r="AC297" i="5"/>
  <c r="Z457" i="2"/>
  <c r="E7" i="2"/>
  <c r="G457" i="1"/>
  <c r="AD464" i="3"/>
  <c r="AD67" i="3"/>
  <c r="F458" i="3"/>
  <c r="F457" i="3" s="1"/>
  <c r="F7" i="3"/>
  <c r="V67" i="3"/>
  <c r="R458" i="3"/>
  <c r="R457" i="3" s="1"/>
  <c r="R7" i="3"/>
  <c r="Q7" i="2"/>
  <c r="Q5" i="2" s="1"/>
  <c r="C297" i="5"/>
  <c r="G257" i="1"/>
  <c r="G191" i="1" s="1"/>
  <c r="AE463" i="2"/>
  <c r="AE602" i="2" s="1"/>
  <c r="Z541" i="1"/>
  <c r="Z617" i="1" s="1"/>
  <c r="S457" i="1"/>
  <c r="V7" i="2"/>
  <c r="V458" i="2"/>
  <c r="V457" i="2" s="1"/>
  <c r="G457" i="2"/>
  <c r="Y191" i="5"/>
  <c r="I541" i="1"/>
  <c r="I617" i="1" s="1"/>
  <c r="W191" i="5"/>
  <c r="F257" i="1"/>
  <c r="F191" i="1" s="1"/>
  <c r="P614" i="5"/>
  <c r="P524" i="5"/>
  <c r="L257" i="1"/>
  <c r="U191" i="5"/>
  <c r="AB605" i="2"/>
  <c r="AB604" i="2" s="1"/>
  <c r="AB658" i="2" s="1"/>
  <c r="AB44" i="44" s="1"/>
  <c r="AB471" i="2"/>
  <c r="O658" i="39"/>
  <c r="O599" i="39"/>
  <c r="O597" i="39" s="1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AD471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S601" i="5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G625" i="1"/>
  <c r="T557" i="2"/>
  <c r="T556" i="2" s="1"/>
  <c r="T298" i="2"/>
  <c r="AD464" i="2"/>
  <c r="AD463" i="2" s="1"/>
  <c r="AD602" i="2" s="1"/>
  <c r="AD67" i="2"/>
  <c r="Y625" i="1"/>
  <c r="Y624" i="1" s="1"/>
  <c r="Y660" i="1" s="1"/>
  <c r="Y86" i="44" s="1"/>
  <c r="Y555" i="1"/>
  <c r="V557" i="2"/>
  <c r="V556" i="2" s="1"/>
  <c r="V298" i="2"/>
  <c r="V297" i="2" s="1"/>
  <c r="I601" i="1"/>
  <c r="I600" i="1" s="1"/>
  <c r="W625" i="1"/>
  <c r="W624" i="1" s="1"/>
  <c r="W660" i="1" s="1"/>
  <c r="W86" i="44" s="1"/>
  <c r="W555" i="1"/>
  <c r="X7" i="2"/>
  <c r="X458" i="2"/>
  <c r="X457" i="2" s="1"/>
  <c r="L625" i="5"/>
  <c r="F557" i="2"/>
  <c r="F556" i="2" s="1"/>
  <c r="AA464" i="3"/>
  <c r="AA67" i="3"/>
  <c r="N297" i="5"/>
  <c r="M457" i="2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AA634" i="3"/>
  <c r="T634" i="5"/>
  <c r="T633" i="5" s="1"/>
  <c r="T661" i="5" s="1"/>
  <c r="T105" i="44" s="1"/>
  <c r="T111" i="44" s="1"/>
  <c r="T576" i="5"/>
  <c r="L634" i="5"/>
  <c r="L633" i="5" s="1"/>
  <c r="L661" i="5" s="1"/>
  <c r="L105" i="44" s="1"/>
  <c r="L111" i="44" s="1"/>
  <c r="L576" i="5"/>
  <c r="C463" i="5"/>
  <c r="C602" i="5" s="1"/>
  <c r="M457" i="5"/>
  <c r="Z7" i="1"/>
  <c r="Z5" i="1" s="1"/>
  <c r="K297" i="1"/>
  <c r="W67" i="5"/>
  <c r="U67" i="3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L471" i="39"/>
  <c r="L455" i="39" s="1"/>
  <c r="L453" i="39" s="1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J604" i="1" s="1"/>
  <c r="J658" i="1" s="1"/>
  <c r="J46" i="44" s="1"/>
  <c r="J471" i="1"/>
  <c r="T471" i="39"/>
  <c r="T455" i="39" s="1"/>
  <c r="T453" i="39" s="1"/>
  <c r="AC471" i="39"/>
  <c r="AC455" i="39" s="1"/>
  <c r="AC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H604" i="39"/>
  <c r="R604" i="39"/>
  <c r="L606" i="1"/>
  <c r="L604" i="1" s="1"/>
  <c r="L658" i="1" s="1"/>
  <c r="L46" i="44" s="1"/>
  <c r="L471" i="1"/>
  <c r="N634" i="5"/>
  <c r="N633" i="5" s="1"/>
  <c r="N661" i="5" s="1"/>
  <c r="N105" i="44" s="1"/>
  <c r="N111" i="44" s="1"/>
  <c r="N576" i="5"/>
  <c r="D634" i="5"/>
  <c r="D633" i="5" s="1"/>
  <c r="D661" i="5" s="1"/>
  <c r="D105" i="44" s="1"/>
  <c r="D576" i="5"/>
  <c r="C458" i="3"/>
  <c r="C457" i="3" s="1"/>
  <c r="C7" i="3"/>
  <c r="O615" i="1"/>
  <c r="U464" i="5"/>
  <c r="U463" i="5" s="1"/>
  <c r="U602" i="5" s="1"/>
  <c r="U67" i="5"/>
  <c r="O7" i="1"/>
  <c r="J7" i="5"/>
  <c r="L464" i="5"/>
  <c r="L463" i="5" s="1"/>
  <c r="L602" i="5" s="1"/>
  <c r="L67" i="5"/>
  <c r="L5" i="5" s="1"/>
  <c r="E463" i="2"/>
  <c r="E602" i="2" s="1"/>
  <c r="AC5" i="1"/>
  <c r="J625" i="5"/>
  <c r="J624" i="5" s="1"/>
  <c r="J660" i="5" s="1"/>
  <c r="J85" i="44" s="1"/>
  <c r="J555" i="5"/>
  <c r="L67" i="2"/>
  <c r="R457" i="1"/>
  <c r="E457" i="5"/>
  <c r="U457" i="2"/>
  <c r="K524" i="2"/>
  <c r="Z613" i="2"/>
  <c r="Z659" i="2" s="1"/>
  <c r="Z64" i="44" s="1"/>
  <c r="AD557" i="2"/>
  <c r="AD556" i="2" s="1"/>
  <c r="AD298" i="2"/>
  <c r="AD457" i="3"/>
  <c r="I458" i="3"/>
  <c r="I457" i="3" s="1"/>
  <c r="I7" i="3"/>
  <c r="E457" i="3"/>
  <c r="Y7" i="3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AE453" i="41" s="1"/>
  <c r="W634" i="3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U471" i="5"/>
  <c r="AB605" i="3"/>
  <c r="O458" i="5"/>
  <c r="O457" i="5" s="1"/>
  <c r="O7" i="5"/>
  <c r="H191" i="1"/>
  <c r="C299" i="2"/>
  <c r="L458" i="1"/>
  <c r="L457" i="1" s="1"/>
  <c r="L7" i="1"/>
  <c r="K463" i="2"/>
  <c r="K602" i="2" s="1"/>
  <c r="O67" i="5"/>
  <c r="W458" i="1"/>
  <c r="W457" i="1" s="1"/>
  <c r="W7" i="1"/>
  <c r="W5" i="1" s="1"/>
  <c r="Z458" i="5"/>
  <c r="Z457" i="5" s="1"/>
  <c r="Z7" i="5"/>
  <c r="AA7" i="5"/>
  <c r="AA5" i="5" s="1"/>
  <c r="F625" i="1"/>
  <c r="F624" i="1" s="1"/>
  <c r="F660" i="1" s="1"/>
  <c r="F86" i="44" s="1"/>
  <c r="F555" i="1"/>
  <c r="N7" i="2"/>
  <c r="N458" i="2"/>
  <c r="N457" i="2" s="1"/>
  <c r="AD614" i="5"/>
  <c r="AD613" i="5" s="1"/>
  <c r="AD659" i="5" s="1"/>
  <c r="AD65" i="44" s="1"/>
  <c r="Q625" i="5"/>
  <c r="AD625" i="1"/>
  <c r="AD624" i="1" s="1"/>
  <c r="AD660" i="1" s="1"/>
  <c r="AD86" i="44" s="1"/>
  <c r="AD555" i="1"/>
  <c r="AC625" i="5"/>
  <c r="AC624" i="5" s="1"/>
  <c r="AC660" i="5" s="1"/>
  <c r="AC85" i="44" s="1"/>
  <c r="AC555" i="5"/>
  <c r="AD613" i="2"/>
  <c r="AD659" i="2" s="1"/>
  <c r="AD64" i="44" s="1"/>
  <c r="U458" i="1"/>
  <c r="U457" i="1" s="1"/>
  <c r="U7" i="1"/>
  <c r="G614" i="5"/>
  <c r="G524" i="5"/>
  <c r="Z7" i="2"/>
  <c r="Z5" i="2" s="1"/>
  <c r="AA625" i="5"/>
  <c r="AA624" i="5" s="1"/>
  <c r="AA660" i="5" s="1"/>
  <c r="AA85" i="44" s="1"/>
  <c r="O458" i="3"/>
  <c r="O457" i="3" s="1"/>
  <c r="O7" i="3"/>
  <c r="V458" i="3"/>
  <c r="V457" i="3" s="1"/>
  <c r="V7" i="3"/>
  <c r="X67" i="3"/>
  <c r="T464" i="3"/>
  <c r="T67" i="3"/>
  <c r="C625" i="5"/>
  <c r="C624" i="5" s="1"/>
  <c r="C660" i="5" s="1"/>
  <c r="C85" i="44" s="1"/>
  <c r="C555" i="5"/>
  <c r="G541" i="1"/>
  <c r="G617" i="1" s="1"/>
  <c r="P7" i="5"/>
  <c r="P5" i="5" s="1"/>
  <c r="E625" i="5"/>
  <c r="E624" i="5" s="1"/>
  <c r="E660" i="5" s="1"/>
  <c r="E85" i="44" s="1"/>
  <c r="G7" i="2"/>
  <c r="AA614" i="5"/>
  <c r="AA613" i="5" s="1"/>
  <c r="AA659" i="5" s="1"/>
  <c r="AA65" i="44" s="1"/>
  <c r="AA524" i="5"/>
  <c r="Y614" i="5"/>
  <c r="F541" i="1"/>
  <c r="F617" i="1" s="1"/>
  <c r="J615" i="1"/>
  <c r="Q614" i="5"/>
  <c r="I615" i="1"/>
  <c r="L541" i="1"/>
  <c r="L617" i="1" s="1"/>
  <c r="U524" i="5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111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111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V658" i="40"/>
  <c r="V599" i="40"/>
  <c r="V597" i="40" s="1"/>
  <c r="I658" i="40"/>
  <c r="I599" i="40"/>
  <c r="I597" i="40" s="1"/>
  <c r="L658" i="40"/>
  <c r="L599" i="40"/>
  <c r="L597" i="40" s="1"/>
  <c r="O599" i="41"/>
  <c r="O597" i="41" s="1"/>
  <c r="Z606" i="5"/>
  <c r="Z604" i="5" s="1"/>
  <c r="Z658" i="5" s="1"/>
  <c r="Z45" i="44" s="1"/>
  <c r="Z471" i="5"/>
  <c r="F458" i="5"/>
  <c r="F457" i="5" s="1"/>
  <c r="F7" i="5"/>
  <c r="X464" i="2"/>
  <c r="X463" i="2" s="1"/>
  <c r="X602" i="2" s="1"/>
  <c r="X67" i="2"/>
  <c r="K458" i="1"/>
  <c r="K457" i="1" s="1"/>
  <c r="K7" i="1"/>
  <c r="K5" i="1" s="1"/>
  <c r="C458" i="5"/>
  <c r="C457" i="5" s="1"/>
  <c r="C7" i="5"/>
  <c r="AC464" i="2"/>
  <c r="AC463" i="2" s="1"/>
  <c r="AC602" i="2" s="1"/>
  <c r="AC67" i="2"/>
  <c r="S625" i="5"/>
  <c r="S624" i="5" s="1"/>
  <c r="S660" i="5" s="1"/>
  <c r="S85" i="44" s="1"/>
  <c r="S555" i="5"/>
  <c r="J557" i="2"/>
  <c r="J298" i="2"/>
  <c r="O625" i="1"/>
  <c r="O624" i="1" s="1"/>
  <c r="O660" i="1" s="1"/>
  <c r="O86" i="44" s="1"/>
  <c r="O555" i="1"/>
  <c r="T625" i="5"/>
  <c r="T624" i="5" s="1"/>
  <c r="T660" i="5" s="1"/>
  <c r="T85" i="44" s="1"/>
  <c r="T555" i="5"/>
  <c r="AB464" i="5"/>
  <c r="AB463" i="5" s="1"/>
  <c r="AB602" i="5" s="1"/>
  <c r="AB67" i="5"/>
  <c r="AC464" i="5"/>
  <c r="AC463" i="5" s="1"/>
  <c r="AC602" i="5" s="1"/>
  <c r="AC67" i="5"/>
  <c r="AC5" i="5" s="1"/>
  <c r="O7" i="2"/>
  <c r="O5" i="2" s="1"/>
  <c r="O458" i="2"/>
  <c r="O457" i="2" s="1"/>
  <c r="U625" i="5"/>
  <c r="U624" i="5" s="1"/>
  <c r="U660" i="5" s="1"/>
  <c r="U85" i="44" s="1"/>
  <c r="U555" i="5"/>
  <c r="Y5" i="2"/>
  <c r="Z297" i="5"/>
  <c r="V625" i="5"/>
  <c r="V624" i="5" s="1"/>
  <c r="V660" i="5" s="1"/>
  <c r="V85" i="44" s="1"/>
  <c r="V555" i="5"/>
  <c r="G458" i="3"/>
  <c r="G457" i="3" s="1"/>
  <c r="G7" i="3"/>
  <c r="X614" i="5"/>
  <c r="X613" i="5" s="1"/>
  <c r="X659" i="5" s="1"/>
  <c r="X65" i="44" s="1"/>
  <c r="X524" i="5"/>
  <c r="N625" i="5"/>
  <c r="N624" i="5" s="1"/>
  <c r="N660" i="5" s="1"/>
  <c r="N85" i="44" s="1"/>
  <c r="N555" i="5"/>
  <c r="R625" i="5"/>
  <c r="R624" i="5" s="1"/>
  <c r="R660" i="5" s="1"/>
  <c r="R85" i="44" s="1"/>
  <c r="R555" i="5"/>
  <c r="D625" i="1"/>
  <c r="D624" i="1" s="1"/>
  <c r="D660" i="1" s="1"/>
  <c r="D86" i="44" s="1"/>
  <c r="D555" i="1"/>
  <c r="L614" i="5"/>
  <c r="L524" i="5"/>
  <c r="AB625" i="1"/>
  <c r="AB624" i="1" s="1"/>
  <c r="AB660" i="1" s="1"/>
  <c r="AB86" i="44" s="1"/>
  <c r="AB555" i="1"/>
  <c r="L625" i="1"/>
  <c r="L624" i="1" s="1"/>
  <c r="L660" i="1" s="1"/>
  <c r="L86" i="44" s="1"/>
  <c r="L555" i="1"/>
  <c r="M7" i="2"/>
  <c r="T7" i="3"/>
  <c r="E605" i="2"/>
  <c r="E604" i="2" s="1"/>
  <c r="E658" i="2" s="1"/>
  <c r="E44" i="44" s="1"/>
  <c r="E471" i="2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111" i="44" s="1"/>
  <c r="H576" i="5"/>
  <c r="C634" i="3"/>
  <c r="I471" i="2"/>
  <c r="Y471" i="2"/>
  <c r="AE471" i="1"/>
  <c r="H7" i="5"/>
  <c r="T615" i="1"/>
  <c r="G7" i="5"/>
  <c r="K625" i="1"/>
  <c r="K624" i="1" s="1"/>
  <c r="K660" i="1" s="1"/>
  <c r="K86" i="44" s="1"/>
  <c r="K555" i="1"/>
  <c r="W463" i="5"/>
  <c r="W602" i="5" s="1"/>
  <c r="W625" i="5"/>
  <c r="F605" i="3"/>
  <c r="W605" i="3"/>
  <c r="AA605" i="3"/>
  <c r="W471" i="39"/>
  <c r="W455" i="39" s="1"/>
  <c r="AE471" i="39"/>
  <c r="AE455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AA453" i="41" s="1"/>
  <c r="W634" i="5"/>
  <c r="W633" i="5" s="1"/>
  <c r="W661" i="5" s="1"/>
  <c r="W105" i="44" s="1"/>
  <c r="W111" i="44" s="1"/>
  <c r="W576" i="5"/>
  <c r="M605" i="2"/>
  <c r="M604" i="2" s="1"/>
  <c r="M658" i="2" s="1"/>
  <c r="M44" i="44" s="1"/>
  <c r="M471" i="2"/>
  <c r="T604" i="39"/>
  <c r="AC604" i="39"/>
  <c r="AA604" i="40"/>
  <c r="W604" i="40"/>
  <c r="U604" i="40"/>
  <c r="Z604" i="41"/>
  <c r="M604" i="41"/>
  <c r="R604" i="41"/>
  <c r="C471" i="39"/>
  <c r="C455" i="39" s="1"/>
  <c r="C453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J601" i="5"/>
  <c r="R297" i="1"/>
  <c r="J7" i="1"/>
  <c r="J5" i="1" s="1"/>
  <c r="AC456" i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P297" i="5"/>
  <c r="Q464" i="5"/>
  <c r="Q463" i="5" s="1"/>
  <c r="Q602" i="5" s="1"/>
  <c r="Q67" i="5"/>
  <c r="U7" i="2"/>
  <c r="K613" i="2"/>
  <c r="K659" i="2" s="1"/>
  <c r="K64" i="44" s="1"/>
  <c r="P458" i="3"/>
  <c r="P457" i="3" s="1"/>
  <c r="P7" i="3"/>
  <c r="AC67" i="3"/>
  <c r="Y457" i="3"/>
  <c r="Q605" i="3"/>
  <c r="S605" i="3"/>
  <c r="P606" i="5"/>
  <c r="P604" i="5" s="1"/>
  <c r="P658" i="5" s="1"/>
  <c r="P45" i="44" s="1"/>
  <c r="P471" i="5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576" i="5"/>
  <c r="P67" i="1"/>
  <c r="P299" i="2"/>
  <c r="H557" i="2"/>
  <c r="H556" i="2" s="1"/>
  <c r="H298" i="2"/>
  <c r="H297" i="2" s="1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H464" i="2"/>
  <c r="H463" i="2" s="1"/>
  <c r="H602" i="2" s="1"/>
  <c r="H67" i="2"/>
  <c r="M458" i="1"/>
  <c r="M457" i="1" s="1"/>
  <c r="M7" i="1"/>
  <c r="M5" i="1" s="1"/>
  <c r="AA457" i="5"/>
  <c r="D458" i="1"/>
  <c r="D457" i="1" s="1"/>
  <c r="D7" i="1"/>
  <c r="D5" i="1" s="1"/>
  <c r="C297" i="1"/>
  <c r="Y257" i="1"/>
  <c r="Y191" i="1" s="1"/>
  <c r="AD7" i="2"/>
  <c r="AD458" i="2"/>
  <c r="AD457" i="2" s="1"/>
  <c r="E464" i="5"/>
  <c r="E463" i="5" s="1"/>
  <c r="E602" i="5" s="1"/>
  <c r="E67" i="5"/>
  <c r="X297" i="1"/>
  <c r="T524" i="2"/>
  <c r="L299" i="2"/>
  <c r="F464" i="3"/>
  <c r="F67" i="3"/>
  <c r="P457" i="5"/>
  <c r="E524" i="2"/>
  <c r="Y524" i="2"/>
  <c r="J457" i="2"/>
  <c r="C191" i="1"/>
  <c r="AA615" i="1"/>
  <c r="X257" i="1"/>
  <c r="X191" i="1" s="1"/>
  <c r="J191" i="5"/>
  <c r="Z191" i="5"/>
  <c r="I605" i="3"/>
  <c r="L605" i="2"/>
  <c r="L604" i="2" s="1"/>
  <c r="L658" i="2" s="1"/>
  <c r="L44" i="44" s="1"/>
  <c r="L471" i="2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S606" i="5"/>
  <c r="S604" i="5" s="1"/>
  <c r="S658" i="5" s="1"/>
  <c r="S45" i="44" s="1"/>
  <c r="S471" i="5"/>
  <c r="AD634" i="3"/>
  <c r="G634" i="5"/>
  <c r="G633" i="5" s="1"/>
  <c r="G661" i="5" s="1"/>
  <c r="G105" i="44" s="1"/>
  <c r="G111" i="44" s="1"/>
  <c r="G576" i="5"/>
  <c r="J464" i="5"/>
  <c r="J463" i="5" s="1"/>
  <c r="J602" i="5" s="1"/>
  <c r="J67" i="5"/>
  <c r="C464" i="2"/>
  <c r="C463" i="2" s="1"/>
  <c r="C602" i="2" s="1"/>
  <c r="C67" i="2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U615" i="1"/>
  <c r="U613" i="1" s="1"/>
  <c r="U659" i="1" s="1"/>
  <c r="U66" i="44" s="1"/>
  <c r="V625" i="1"/>
  <c r="V624" i="1" s="1"/>
  <c r="V660" i="1" s="1"/>
  <c r="V86" i="44" s="1"/>
  <c r="V555" i="1"/>
  <c r="P7" i="2"/>
  <c r="P458" i="2"/>
  <c r="P457" i="2" s="1"/>
  <c r="AB297" i="5"/>
  <c r="G625" i="5"/>
  <c r="G624" i="5" s="1"/>
  <c r="G660" i="5" s="1"/>
  <c r="G85" i="44" s="1"/>
  <c r="G555" i="5"/>
  <c r="Z625" i="5"/>
  <c r="Z624" i="5" s="1"/>
  <c r="Z660" i="5" s="1"/>
  <c r="Z85" i="44" s="1"/>
  <c r="Z555" i="5"/>
  <c r="D7" i="2"/>
  <c r="D458" i="2"/>
  <c r="D457" i="2" s="1"/>
  <c r="E615" i="1"/>
  <c r="L464" i="3"/>
  <c r="L67" i="3"/>
  <c r="R464" i="3"/>
  <c r="R67" i="3"/>
  <c r="AE297" i="5"/>
  <c r="F34" i="66" s="1"/>
  <c r="S557" i="2"/>
  <c r="S556" i="2" s="1"/>
  <c r="S298" i="2"/>
  <c r="S297" i="2" s="1"/>
  <c r="Q464" i="3"/>
  <c r="Q67" i="3"/>
  <c r="U458" i="3"/>
  <c r="U457" i="3" s="1"/>
  <c r="U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W191" i="1"/>
  <c r="G457" i="5"/>
  <c r="O191" i="5"/>
  <c r="D625" i="5"/>
  <c r="D624" i="5" s="1"/>
  <c r="D660" i="5" s="1"/>
  <c r="D85" i="44" s="1"/>
  <c r="D555" i="5"/>
  <c r="H457" i="2"/>
  <c r="X7" i="3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F604" i="5" s="1"/>
  <c r="F658" i="5" s="1"/>
  <c r="F45" i="44" s="1"/>
  <c r="F471" i="5"/>
  <c r="D604" i="39"/>
  <c r="C604" i="39"/>
  <c r="N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111" i="44" s="1"/>
  <c r="R576" i="5"/>
  <c r="K634" i="3"/>
  <c r="AE615" i="1"/>
  <c r="O463" i="2"/>
  <c r="O602" i="2" s="1"/>
  <c r="AD7" i="5"/>
  <c r="AA67" i="1"/>
  <c r="K7" i="2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J457" i="1"/>
  <c r="E297" i="1"/>
  <c r="AA557" i="2"/>
  <c r="AA556" i="2" s="1"/>
  <c r="AA298" i="2"/>
  <c r="AE457" i="1"/>
  <c r="H297" i="5"/>
  <c r="J625" i="1"/>
  <c r="J624" i="1" s="1"/>
  <c r="J660" i="1" s="1"/>
  <c r="J86" i="44" s="1"/>
  <c r="J555" i="1"/>
  <c r="T297" i="1"/>
  <c r="K297" i="5"/>
  <c r="AA297" i="1"/>
  <c r="P625" i="5"/>
  <c r="P624" i="5" s="1"/>
  <c r="P660" i="5" s="1"/>
  <c r="P85" i="44" s="1"/>
  <c r="P555" i="5"/>
  <c r="Q615" i="1"/>
  <c r="L524" i="2"/>
  <c r="W457" i="2"/>
  <c r="Z297" i="1"/>
  <c r="P615" i="1"/>
  <c r="P524" i="1"/>
  <c r="O625" i="5"/>
  <c r="O624" i="5" s="1"/>
  <c r="O660" i="5" s="1"/>
  <c r="O85" i="44" s="1"/>
  <c r="O555" i="5"/>
  <c r="Z7" i="3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K604" i="5" s="1"/>
  <c r="K658" i="5" s="1"/>
  <c r="K45" i="44" s="1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G299" i="2"/>
  <c r="M463" i="2"/>
  <c r="M602" i="2" s="1"/>
  <c r="M297" i="5"/>
  <c r="N625" i="1"/>
  <c r="N624" i="1" s="1"/>
  <c r="N660" i="1" s="1"/>
  <c r="N86" i="44" s="1"/>
  <c r="N555" i="1"/>
  <c r="M257" i="1"/>
  <c r="M191" i="1" s="1"/>
  <c r="R458" i="5"/>
  <c r="R457" i="5" s="1"/>
  <c r="R7" i="5"/>
  <c r="H297" i="1"/>
  <c r="K464" i="5"/>
  <c r="K463" i="5" s="1"/>
  <c r="K602" i="5" s="1"/>
  <c r="K67" i="5"/>
  <c r="N67" i="2"/>
  <c r="AD297" i="5"/>
  <c r="C625" i="1"/>
  <c r="C624" i="1" s="1"/>
  <c r="C660" i="1" s="1"/>
  <c r="C86" i="44" s="1"/>
  <c r="C555" i="1"/>
  <c r="I625" i="5"/>
  <c r="I624" i="5" s="1"/>
  <c r="I660" i="5" s="1"/>
  <c r="I85" i="44" s="1"/>
  <c r="I555" i="5"/>
  <c r="X625" i="1"/>
  <c r="X624" i="1" s="1"/>
  <c r="X660" i="1" s="1"/>
  <c r="X86" i="44" s="1"/>
  <c r="X555" i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67" i="3"/>
  <c r="L7" i="3"/>
  <c r="P464" i="3"/>
  <c r="P67" i="3"/>
  <c r="Q458" i="3"/>
  <c r="Q457" i="3" s="1"/>
  <c r="Q7" i="3"/>
  <c r="Q457" i="2"/>
  <c r="W457" i="5"/>
  <c r="V614" i="5"/>
  <c r="Z257" i="1"/>
  <c r="Z191" i="1" s="1"/>
  <c r="S7" i="1"/>
  <c r="S5" i="1" s="1"/>
  <c r="E613" i="2"/>
  <c r="E659" i="2" s="1"/>
  <c r="E64" i="44" s="1"/>
  <c r="Y613" i="2"/>
  <c r="Y659" i="2" s="1"/>
  <c r="Y64" i="44" s="1"/>
  <c r="J7" i="2"/>
  <c r="F615" i="1"/>
  <c r="AE614" i="5"/>
  <c r="AE613" i="5" s="1"/>
  <c r="AE659" i="5" s="1"/>
  <c r="AE65" i="44" s="1"/>
  <c r="AE524" i="5"/>
  <c r="C615" i="1"/>
  <c r="I257" i="1"/>
  <c r="N614" i="5"/>
  <c r="C614" i="5"/>
  <c r="C613" i="5" s="1"/>
  <c r="C659" i="5" s="1"/>
  <c r="C65" i="44" s="1"/>
  <c r="C524" i="5"/>
  <c r="X541" i="1"/>
  <c r="X617" i="1" s="1"/>
  <c r="V615" i="1"/>
  <c r="J614" i="5"/>
  <c r="J613" i="5" s="1"/>
  <c r="J659" i="5" s="1"/>
  <c r="J65" i="44" s="1"/>
  <c r="J524" i="5"/>
  <c r="G615" i="1"/>
  <c r="S615" i="1"/>
  <c r="I5" i="2" l="1"/>
  <c r="Q349" i="3"/>
  <c r="J524" i="2"/>
  <c r="D25" i="69"/>
  <c r="K28" i="67"/>
  <c r="H383" i="3"/>
  <c r="AD471" i="39"/>
  <c r="AD455" i="39" s="1"/>
  <c r="K28" i="69"/>
  <c r="X25" i="67"/>
  <c r="X98" i="67" s="1"/>
  <c r="Q399" i="3"/>
  <c r="H559" i="3"/>
  <c r="H626" i="3" s="1"/>
  <c r="U471" i="39"/>
  <c r="U455" i="39" s="1"/>
  <c r="U453" i="39" s="1"/>
  <c r="X25" i="69"/>
  <c r="AB457" i="3"/>
  <c r="AB601" i="3" s="1"/>
  <c r="H600" i="1"/>
  <c r="W599" i="41"/>
  <c r="W597" i="41" s="1"/>
  <c r="Y367" i="3"/>
  <c r="Y558" i="3" s="1"/>
  <c r="H478" i="3"/>
  <c r="H606" i="3" s="1"/>
  <c r="E555" i="5"/>
  <c r="I349" i="3"/>
  <c r="E559" i="3"/>
  <c r="E626" i="3" s="1"/>
  <c r="I557" i="2"/>
  <c r="I556" i="2" s="1"/>
  <c r="I298" i="2"/>
  <c r="I297" i="2" s="1"/>
  <c r="Z5" i="5"/>
  <c r="R367" i="3"/>
  <c r="R558" i="3" s="1"/>
  <c r="K257" i="1"/>
  <c r="D541" i="1"/>
  <c r="D617" i="1" s="1"/>
  <c r="T399" i="3"/>
  <c r="W7" i="69"/>
  <c r="I25" i="69"/>
  <c r="R579" i="3"/>
  <c r="R636" i="3" s="1"/>
  <c r="V191" i="5"/>
  <c r="AE25" i="67"/>
  <c r="AE27" i="67"/>
  <c r="X191" i="5"/>
  <c r="N7" i="67"/>
  <c r="AE25" i="69"/>
  <c r="AE478" i="3"/>
  <c r="AE606" i="3" s="1"/>
  <c r="U524" i="1"/>
  <c r="D5" i="5"/>
  <c r="AA297" i="2"/>
  <c r="D604" i="5"/>
  <c r="D658" i="5" s="1"/>
  <c r="D45" i="44" s="1"/>
  <c r="I391" i="3"/>
  <c r="D191" i="1"/>
  <c r="L457" i="3"/>
  <c r="AB191" i="1"/>
  <c r="F7" i="66"/>
  <c r="G7" i="66"/>
  <c r="N557" i="2"/>
  <c r="N556" i="2" s="1"/>
  <c r="N625" i="2" s="1"/>
  <c r="N624" i="2" s="1"/>
  <c r="N660" i="2" s="1"/>
  <c r="N298" i="2"/>
  <c r="N297" i="2" s="1"/>
  <c r="AD637" i="3"/>
  <c r="AD633" i="3" s="1"/>
  <c r="AD661" i="3" s="1"/>
  <c r="AD112" i="44" s="1"/>
  <c r="AD576" i="3"/>
  <c r="J297" i="2"/>
  <c r="Y613" i="5"/>
  <c r="Y659" i="5" s="1"/>
  <c r="Y65" i="44" s="1"/>
  <c r="D111" i="44"/>
  <c r="X298" i="2"/>
  <c r="X297" i="2" s="1"/>
  <c r="H471" i="39"/>
  <c r="H455" i="39" s="1"/>
  <c r="H453" i="39" s="1"/>
  <c r="AE624" i="1"/>
  <c r="AE660" i="1" s="1"/>
  <c r="AE86" i="44" s="1"/>
  <c r="W457" i="3"/>
  <c r="W601" i="3" s="1"/>
  <c r="H407" i="3"/>
  <c r="AC383" i="3"/>
  <c r="S349" i="3"/>
  <c r="G269" i="3"/>
  <c r="G543" i="3" s="1"/>
  <c r="AA524" i="2"/>
  <c r="O257" i="1"/>
  <c r="O191" i="1" s="1"/>
  <c r="AD425" i="3"/>
  <c r="I28" i="69"/>
  <c r="AE28" i="69"/>
  <c r="AE457" i="2"/>
  <c r="AE601" i="2" s="1"/>
  <c r="AE600" i="2" s="1"/>
  <c r="O297" i="5"/>
  <c r="Y471" i="39"/>
  <c r="Y455" i="39" s="1"/>
  <c r="Y453" i="39" s="1"/>
  <c r="L5" i="1"/>
  <c r="AE576" i="5"/>
  <c r="AD7" i="3"/>
  <c r="U555" i="1"/>
  <c r="D457" i="3"/>
  <c r="N122" i="3"/>
  <c r="O30" i="67" s="1"/>
  <c r="X565" i="3"/>
  <c r="X628" i="3" s="1"/>
  <c r="D269" i="3"/>
  <c r="D543" i="3" s="1"/>
  <c r="D191" i="5"/>
  <c r="K613" i="5"/>
  <c r="K659" i="5" s="1"/>
  <c r="K65" i="44" s="1"/>
  <c r="T7" i="69"/>
  <c r="AB7" i="67"/>
  <c r="V27" i="67"/>
  <c r="M457" i="3"/>
  <c r="M601" i="3" s="1"/>
  <c r="N478" i="3"/>
  <c r="N606" i="3" s="1"/>
  <c r="Q367" i="3"/>
  <c r="Q558" i="3" s="1"/>
  <c r="K349" i="3"/>
  <c r="O367" i="3"/>
  <c r="O558" i="3" s="1"/>
  <c r="R383" i="3"/>
  <c r="AB524" i="2"/>
  <c r="AF7" i="67"/>
  <c r="N7" i="69"/>
  <c r="N57" i="69" s="1"/>
  <c r="R27" i="66"/>
  <c r="S27" i="66" s="1"/>
  <c r="K16" i="66"/>
  <c r="Q7" i="67"/>
  <c r="J2" i="66"/>
  <c r="V18" i="67"/>
  <c r="V59" i="67" s="1"/>
  <c r="T7" i="67"/>
  <c r="C524" i="2"/>
  <c r="M453" i="39"/>
  <c r="AF7" i="69"/>
  <c r="Y349" i="3"/>
  <c r="AC269" i="3"/>
  <c r="AC543" i="3" s="1"/>
  <c r="AB613" i="5"/>
  <c r="AB659" i="5" s="1"/>
  <c r="AB65" i="44" s="1"/>
  <c r="C524" i="1"/>
  <c r="M391" i="3"/>
  <c r="G399" i="3"/>
  <c r="AD453" i="39"/>
  <c r="K5" i="2"/>
  <c r="K5" i="5"/>
  <c r="D471" i="5"/>
  <c r="M562" i="3"/>
  <c r="M627" i="3" s="1"/>
  <c r="AB367" i="3"/>
  <c r="AB558" i="3" s="1"/>
  <c r="F297" i="2"/>
  <c r="S457" i="3"/>
  <c r="G7" i="68"/>
  <c r="R299" i="2"/>
  <c r="R557" i="2" s="1"/>
  <c r="R556" i="2" s="1"/>
  <c r="AD191" i="1"/>
  <c r="D620" i="2"/>
  <c r="D613" i="2" s="1"/>
  <c r="D659" i="2" s="1"/>
  <c r="D64" i="44" s="1"/>
  <c r="D524" i="2"/>
  <c r="Y557" i="2"/>
  <c r="Y556" i="2" s="1"/>
  <c r="Y298" i="2"/>
  <c r="Y297" i="2" s="1"/>
  <c r="Y4" i="2" s="1"/>
  <c r="Z557" i="2"/>
  <c r="Z556" i="2" s="1"/>
  <c r="Z555" i="2" s="1"/>
  <c r="Z298" i="2"/>
  <c r="Z297" i="2" s="1"/>
  <c r="R298" i="2"/>
  <c r="R297" i="2" s="1"/>
  <c r="D5" i="2"/>
  <c r="W453" i="39"/>
  <c r="H5" i="5"/>
  <c r="J556" i="2"/>
  <c r="Q599" i="41"/>
  <c r="Q597" i="41" s="1"/>
  <c r="AA555" i="5"/>
  <c r="G613" i="5"/>
  <c r="G659" i="5" s="1"/>
  <c r="G65" i="44" s="1"/>
  <c r="Q555" i="5"/>
  <c r="AD297" i="2"/>
  <c r="O5" i="1"/>
  <c r="L555" i="5"/>
  <c r="G555" i="1"/>
  <c r="L191" i="1"/>
  <c r="P613" i="5"/>
  <c r="P659" i="5" s="1"/>
  <c r="P65" i="44" s="1"/>
  <c r="V257" i="1"/>
  <c r="V191" i="1" s="1"/>
  <c r="AA7" i="3"/>
  <c r="F5" i="1"/>
  <c r="G604" i="5"/>
  <c r="G658" i="5" s="1"/>
  <c r="G45" i="44" s="1"/>
  <c r="S625" i="65"/>
  <c r="S624" i="65" s="1"/>
  <c r="S660" i="65" s="1"/>
  <c r="U269" i="3"/>
  <c r="U543" i="3" s="1"/>
  <c r="AD568" i="3"/>
  <c r="AD629" i="3" s="1"/>
  <c r="G367" i="3"/>
  <c r="G558" i="3" s="1"/>
  <c r="E383" i="3"/>
  <c r="W269" i="3"/>
  <c r="W543" i="3" s="1"/>
  <c r="F269" i="3"/>
  <c r="F543" i="3" s="1"/>
  <c r="R524" i="2"/>
  <c r="AE576" i="1"/>
  <c r="S28" i="69"/>
  <c r="W7" i="67"/>
  <c r="AE24" i="69"/>
  <c r="AE59" i="69" s="1"/>
  <c r="Z524" i="5"/>
  <c r="I191" i="1"/>
  <c r="K524" i="5"/>
  <c r="U298" i="2"/>
  <c r="U297" i="2" s="1"/>
  <c r="AE524" i="1"/>
  <c r="J111" i="44"/>
  <c r="D471" i="39"/>
  <c r="D455" i="39" s="1"/>
  <c r="D453" i="39" s="1"/>
  <c r="W555" i="5"/>
  <c r="C5" i="5"/>
  <c r="AB524" i="5"/>
  <c r="Q624" i="5"/>
  <c r="Q660" i="5" s="1"/>
  <c r="Q85" i="44" s="1"/>
  <c r="L624" i="5"/>
  <c r="L660" i="5" s="1"/>
  <c r="L85" i="44" s="1"/>
  <c r="G624" i="1"/>
  <c r="G660" i="1" s="1"/>
  <c r="G86" i="44" s="1"/>
  <c r="AD524" i="2"/>
  <c r="S7" i="3"/>
  <c r="I524" i="5"/>
  <c r="AA457" i="3"/>
  <c r="H599" i="41"/>
  <c r="H597" i="41" s="1"/>
  <c r="M111" i="44"/>
  <c r="AE489" i="3"/>
  <c r="AE607" i="3" s="1"/>
  <c r="V367" i="3"/>
  <c r="V558" i="3" s="1"/>
  <c r="U301" i="3"/>
  <c r="U300" i="3" s="1"/>
  <c r="AA301" i="3"/>
  <c r="AA300" i="3" s="1"/>
  <c r="AA299" i="3" s="1"/>
  <c r="X478" i="3"/>
  <c r="X606" i="3" s="1"/>
  <c r="Q257" i="1"/>
  <c r="Q191" i="1" s="1"/>
  <c r="AC600" i="1"/>
  <c r="AE7" i="2"/>
  <c r="V471" i="39"/>
  <c r="V455" i="39" s="1"/>
  <c r="V453" i="39" s="1"/>
  <c r="U191" i="1"/>
  <c r="U7" i="67"/>
  <c r="T24" i="69"/>
  <c r="T59" i="69" s="1"/>
  <c r="D7" i="67"/>
  <c r="D58" i="67" s="1"/>
  <c r="Q269" i="3"/>
  <c r="Q543" i="3" s="1"/>
  <c r="K471" i="5"/>
  <c r="AE613" i="1"/>
  <c r="AE659" i="1" s="1"/>
  <c r="AE66" i="44" s="1"/>
  <c r="W624" i="5"/>
  <c r="W660" i="5" s="1"/>
  <c r="W85" i="44" s="1"/>
  <c r="AD524" i="5"/>
  <c r="I456" i="1"/>
  <c r="T297" i="2"/>
  <c r="Z555" i="1"/>
  <c r="I613" i="5"/>
  <c r="I659" i="5" s="1"/>
  <c r="I65" i="44" s="1"/>
  <c r="AA471" i="39"/>
  <c r="AA455" i="39" s="1"/>
  <c r="AA453" i="39" s="1"/>
  <c r="AC7" i="3"/>
  <c r="AB5" i="2"/>
  <c r="T5" i="1"/>
  <c r="Q297" i="2"/>
  <c r="H122" i="3"/>
  <c r="I30" i="67" s="1"/>
  <c r="X399" i="3"/>
  <c r="AA367" i="3"/>
  <c r="AA558" i="3" s="1"/>
  <c r="V524" i="2"/>
  <c r="K16" i="68"/>
  <c r="Q7" i="69"/>
  <c r="Q57" i="69" s="1"/>
  <c r="AD601" i="1"/>
  <c r="AD600" i="1" s="1"/>
  <c r="V7" i="69"/>
  <c r="F7" i="67"/>
  <c r="X4" i="5"/>
  <c r="U7" i="69"/>
  <c r="U57" i="69" s="1"/>
  <c r="D7" i="69"/>
  <c r="I562" i="3"/>
  <c r="I627" i="3" s="1"/>
  <c r="Y524" i="5"/>
  <c r="AE633" i="1"/>
  <c r="AE661" i="1" s="1"/>
  <c r="AE106" i="44" s="1"/>
  <c r="AB7" i="69"/>
  <c r="AA7" i="67"/>
  <c r="V7" i="67"/>
  <c r="V58" i="67" s="1"/>
  <c r="C17" i="70"/>
  <c r="D207" i="71"/>
  <c r="D17" i="70" s="1"/>
  <c r="AA7" i="69"/>
  <c r="AA57" i="69" s="1"/>
  <c r="D236" i="71"/>
  <c r="D249" i="70" s="1"/>
  <c r="C249" i="70"/>
  <c r="D78" i="71"/>
  <c r="C94" i="70"/>
  <c r="D232" i="71"/>
  <c r="D247" i="70" s="1"/>
  <c r="C247" i="70"/>
  <c r="C248" i="70"/>
  <c r="D234" i="71"/>
  <c r="D248" i="70" s="1"/>
  <c r="D144" i="71"/>
  <c r="D49" i="70" s="1"/>
  <c r="C49" i="70"/>
  <c r="D165" i="71"/>
  <c r="D203" i="70" s="1"/>
  <c r="C203" i="70"/>
  <c r="D238" i="71"/>
  <c r="D9" i="70" s="1"/>
  <c r="C9" i="70"/>
  <c r="D119" i="71"/>
  <c r="D181" i="70" s="1"/>
  <c r="C181" i="70"/>
  <c r="D216" i="71"/>
  <c r="D237" i="70" s="1"/>
  <c r="C237" i="70"/>
  <c r="C245" i="70"/>
  <c r="D230" i="71"/>
  <c r="D245" i="70" s="1"/>
  <c r="AE358" i="3"/>
  <c r="AE349" i="3" s="1"/>
  <c r="C214" i="71"/>
  <c r="C34" i="70"/>
  <c r="D227" i="71"/>
  <c r="D34" i="70" s="1"/>
  <c r="C246" i="70"/>
  <c r="D231" i="71"/>
  <c r="D246" i="70" s="1"/>
  <c r="C219" i="70"/>
  <c r="D189" i="71"/>
  <c r="D219" i="70" s="1"/>
  <c r="D118" i="71"/>
  <c r="D77" i="70" s="1"/>
  <c r="C77" i="70"/>
  <c r="D116" i="71"/>
  <c r="D56" i="70" s="1"/>
  <c r="C56" i="70"/>
  <c r="C40" i="70"/>
  <c r="D134" i="71"/>
  <c r="D40" i="70" s="1"/>
  <c r="C48" i="70"/>
  <c r="D115" i="71"/>
  <c r="D48" i="70" s="1"/>
  <c r="D94" i="71"/>
  <c r="D169" i="70" s="1"/>
  <c r="C169" i="70"/>
  <c r="D117" i="71"/>
  <c r="D68" i="70" s="1"/>
  <c r="C68" i="70"/>
  <c r="D226" i="71"/>
  <c r="D89" i="70" s="1"/>
  <c r="C89" i="70"/>
  <c r="D133" i="71"/>
  <c r="D23" i="70" s="1"/>
  <c r="C23" i="70"/>
  <c r="D233" i="71"/>
  <c r="D67" i="70" s="1"/>
  <c r="C67" i="70"/>
  <c r="C64" i="70"/>
  <c r="D235" i="71"/>
  <c r="D64" i="70" s="1"/>
  <c r="D206" i="71"/>
  <c r="D58" i="70" s="1"/>
  <c r="C58" i="70"/>
  <c r="C52" i="70"/>
  <c r="D188" i="71"/>
  <c r="D52" i="70" s="1"/>
  <c r="D205" i="71"/>
  <c r="D26" i="70" s="1"/>
  <c r="C26" i="70"/>
  <c r="AE564" i="3"/>
  <c r="AE562" i="3" s="1"/>
  <c r="AE627" i="3" s="1"/>
  <c r="C229" i="71"/>
  <c r="C236" i="70"/>
  <c r="D215" i="71"/>
  <c r="D236" i="70" s="1"/>
  <c r="AE528" i="3"/>
  <c r="C135" i="71"/>
  <c r="AE533" i="3"/>
  <c r="C146" i="71"/>
  <c r="D228" i="71"/>
  <c r="D76" i="70" s="1"/>
  <c r="C76" i="70"/>
  <c r="C73" i="70"/>
  <c r="D145" i="71"/>
  <c r="D73" i="70" s="1"/>
  <c r="M524" i="1"/>
  <c r="U658" i="39"/>
  <c r="U599" i="39"/>
  <c r="U597" i="39" s="1"/>
  <c r="H614" i="5"/>
  <c r="H613" i="5" s="1"/>
  <c r="H659" i="5" s="1"/>
  <c r="H65" i="44" s="1"/>
  <c r="H524" i="5"/>
  <c r="I18" i="67"/>
  <c r="I59" i="67" s="1"/>
  <c r="I92" i="67"/>
  <c r="Q18" i="67"/>
  <c r="Q59" i="67" s="1"/>
  <c r="Q92" i="67"/>
  <c r="AE7" i="69"/>
  <c r="AE57" i="69" s="1"/>
  <c r="E18" i="67"/>
  <c r="E59" i="67" s="1"/>
  <c r="E92" i="67"/>
  <c r="T18" i="67"/>
  <c r="T59" i="67" s="1"/>
  <c r="T92" i="67"/>
  <c r="H18" i="67"/>
  <c r="H59" i="67" s="1"/>
  <c r="H92" i="67"/>
  <c r="AD18" i="67"/>
  <c r="AD59" i="67" s="1"/>
  <c r="AD92" i="67"/>
  <c r="O18" i="67"/>
  <c r="O59" i="67" s="1"/>
  <c r="O92" i="67"/>
  <c r="K18" i="67"/>
  <c r="K59" i="67" s="1"/>
  <c r="K92" i="67"/>
  <c r="AE24" i="67"/>
  <c r="AE60" i="67" s="1"/>
  <c r="AE98" i="67"/>
  <c r="F18" i="67"/>
  <c r="F59" i="67" s="1"/>
  <c r="F92" i="67"/>
  <c r="AE7" i="67"/>
  <c r="AE58" i="67" s="1"/>
  <c r="M18" i="67"/>
  <c r="M59" i="67" s="1"/>
  <c r="M92" i="67"/>
  <c r="AA18" i="67"/>
  <c r="AA59" i="67" s="1"/>
  <c r="AA92" i="67"/>
  <c r="N18" i="67"/>
  <c r="N59" i="67" s="1"/>
  <c r="N92" i="67"/>
  <c r="S486" i="3"/>
  <c r="S478" i="3" s="1"/>
  <c r="S606" i="3" s="1"/>
  <c r="S122" i="3"/>
  <c r="T30" i="67" s="1"/>
  <c r="J18" i="67"/>
  <c r="J59" i="67" s="1"/>
  <c r="J92" i="67"/>
  <c r="AF18" i="67"/>
  <c r="AF59" i="67" s="1"/>
  <c r="AF92" i="67"/>
  <c r="T24" i="67"/>
  <c r="T60" i="67" s="1"/>
  <c r="T98" i="67"/>
  <c r="U18" i="67"/>
  <c r="U59" i="67" s="1"/>
  <c r="U92" i="67"/>
  <c r="X18" i="67"/>
  <c r="X59" i="67" s="1"/>
  <c r="X92" i="67"/>
  <c r="S18" i="67"/>
  <c r="S59" i="67" s="1"/>
  <c r="S92" i="67"/>
  <c r="L18" i="67"/>
  <c r="L59" i="67" s="1"/>
  <c r="L92" i="67"/>
  <c r="W18" i="67"/>
  <c r="W59" i="67" s="1"/>
  <c r="W92" i="67"/>
  <c r="Z18" i="67"/>
  <c r="Z59" i="67" s="1"/>
  <c r="Z92" i="67"/>
  <c r="AC18" i="67"/>
  <c r="AC59" i="67" s="1"/>
  <c r="AC92" i="67"/>
  <c r="Y18" i="67"/>
  <c r="Y59" i="67" s="1"/>
  <c r="Y92" i="67"/>
  <c r="AB18" i="67"/>
  <c r="AB59" i="67" s="1"/>
  <c r="AB92" i="67"/>
  <c r="R18" i="67"/>
  <c r="R59" i="67" s="1"/>
  <c r="R92" i="67"/>
  <c r="P18" i="67"/>
  <c r="P59" i="67" s="1"/>
  <c r="P92" i="67"/>
  <c r="G18" i="67"/>
  <c r="G59" i="67" s="1"/>
  <c r="G92" i="67"/>
  <c r="AE18" i="67"/>
  <c r="AE59" i="67" s="1"/>
  <c r="AE92" i="67"/>
  <c r="O617" i="1"/>
  <c r="O613" i="1" s="1"/>
  <c r="O659" i="1" s="1"/>
  <c r="O66" i="44" s="1"/>
  <c r="O524" i="1"/>
  <c r="P269" i="3"/>
  <c r="P543" i="3" s="1"/>
  <c r="P541" i="3" s="1"/>
  <c r="P617" i="3" s="1"/>
  <c r="E30" i="67"/>
  <c r="R7" i="67"/>
  <c r="R58" i="67" s="1"/>
  <c r="K7" i="67"/>
  <c r="K58" i="67" s="1"/>
  <c r="M7" i="69"/>
  <c r="M57" i="69" s="1"/>
  <c r="F7" i="69"/>
  <c r="F57" i="69" s="1"/>
  <c r="G7" i="69"/>
  <c r="G57" i="69" s="1"/>
  <c r="C567" i="3"/>
  <c r="C565" i="3" s="1"/>
  <c r="C628" i="3" s="1"/>
  <c r="C399" i="3"/>
  <c r="X7" i="67"/>
  <c r="X58" i="67" s="1"/>
  <c r="Y7" i="67"/>
  <c r="Y58" i="67" s="1"/>
  <c r="O7" i="69"/>
  <c r="O57" i="69" s="1"/>
  <c r="Z7" i="67"/>
  <c r="Z58" i="67" s="1"/>
  <c r="AC7" i="69"/>
  <c r="AC57" i="69" s="1"/>
  <c r="M7" i="67"/>
  <c r="M58" i="67" s="1"/>
  <c r="S577" i="3"/>
  <c r="S425" i="3"/>
  <c r="N615" i="5"/>
  <c r="N613" i="5" s="1"/>
  <c r="N524" i="5"/>
  <c r="U58" i="67"/>
  <c r="W57" i="69"/>
  <c r="AB58" i="67"/>
  <c r="D57" i="69"/>
  <c r="E658" i="39"/>
  <c r="E599" i="39"/>
  <c r="E597" i="39" s="1"/>
  <c r="M658" i="39"/>
  <c r="M656" i="39" s="1"/>
  <c r="M599" i="39"/>
  <c r="M597" i="39" s="1"/>
  <c r="AD658" i="39"/>
  <c r="AD599" i="39"/>
  <c r="AD597" i="39" s="1"/>
  <c r="AA58" i="67"/>
  <c r="Q601" i="1"/>
  <c r="Q600" i="1" s="1"/>
  <c r="Q657" i="1" s="1"/>
  <c r="AC579" i="3"/>
  <c r="AC636" i="3" s="1"/>
  <c r="AD27" i="69"/>
  <c r="AD27" i="67"/>
  <c r="M580" i="3"/>
  <c r="M637" i="3" s="1"/>
  <c r="N28" i="69"/>
  <c r="N28" i="67"/>
  <c r="O28" i="69"/>
  <c r="O28" i="67"/>
  <c r="G565" i="3"/>
  <c r="G628" i="3" s="1"/>
  <c r="U580" i="3"/>
  <c r="U637" i="3" s="1"/>
  <c r="V28" i="69"/>
  <c r="V28" i="67"/>
  <c r="Y579" i="3"/>
  <c r="Y636" i="3" s="1"/>
  <c r="Z27" i="69"/>
  <c r="Z27" i="67"/>
  <c r="AA25" i="69"/>
  <c r="AA24" i="69" s="1"/>
  <c r="AA59" i="69" s="1"/>
  <c r="AA25" i="67"/>
  <c r="V580" i="3"/>
  <c r="V637" i="3" s="1"/>
  <c r="W28" i="69"/>
  <c r="W28" i="67"/>
  <c r="Y580" i="3"/>
  <c r="Y637" i="3" s="1"/>
  <c r="Z28" i="69"/>
  <c r="Z28" i="67"/>
  <c r="N577" i="3"/>
  <c r="N634" i="3" s="1"/>
  <c r="O25" i="69"/>
  <c r="O25" i="67"/>
  <c r="O98" i="67" s="1"/>
  <c r="X577" i="3"/>
  <c r="X634" i="3" s="1"/>
  <c r="Y25" i="69"/>
  <c r="Y25" i="67"/>
  <c r="Y98" i="67" s="1"/>
  <c r="AE579" i="3"/>
  <c r="AE636" i="3" s="1"/>
  <c r="AF27" i="69"/>
  <c r="AF27" i="67"/>
  <c r="AD349" i="3"/>
  <c r="M579" i="3"/>
  <c r="M636" i="3" s="1"/>
  <c r="N27" i="69"/>
  <c r="N27" i="67"/>
  <c r="AF57" i="69"/>
  <c r="G24" i="68"/>
  <c r="G5" i="68" s="1"/>
  <c r="T5" i="69"/>
  <c r="T57" i="69"/>
  <c r="N58" i="67"/>
  <c r="R7" i="69"/>
  <c r="K27" i="68"/>
  <c r="D24" i="68"/>
  <c r="K25" i="68"/>
  <c r="F24" i="68"/>
  <c r="K28" i="68"/>
  <c r="E7" i="69"/>
  <c r="Z7" i="69"/>
  <c r="K12" i="66"/>
  <c r="D11" i="66"/>
  <c r="D7" i="66" s="1"/>
  <c r="K19" i="68"/>
  <c r="K18" i="68" s="1"/>
  <c r="N6" i="68" s="1"/>
  <c r="D18" i="68"/>
  <c r="G7" i="67"/>
  <c r="J7" i="69"/>
  <c r="H7" i="67"/>
  <c r="R5" i="5"/>
  <c r="R4" i="5" s="1"/>
  <c r="L579" i="3"/>
  <c r="L636" i="3" s="1"/>
  <c r="M27" i="69"/>
  <c r="M27" i="67"/>
  <c r="E25" i="69"/>
  <c r="E25" i="67"/>
  <c r="E98" i="67" s="1"/>
  <c r="Z25" i="69"/>
  <c r="Z25" i="67"/>
  <c r="D301" i="3"/>
  <c r="D300" i="3" s="1"/>
  <c r="F25" i="69"/>
  <c r="F25" i="67"/>
  <c r="F98" i="67" s="1"/>
  <c r="Q580" i="3"/>
  <c r="Q637" i="3" s="1"/>
  <c r="R28" i="69"/>
  <c r="R28" i="67"/>
  <c r="AE4" i="65"/>
  <c r="E32" i="66"/>
  <c r="E5" i="66" s="1"/>
  <c r="AB27" i="69"/>
  <c r="AB24" i="69" s="1"/>
  <c r="AB27" i="67"/>
  <c r="AB24" i="67" s="1"/>
  <c r="AB60" i="67" s="1"/>
  <c r="M25" i="69"/>
  <c r="M25" i="67"/>
  <c r="M98" i="67" s="1"/>
  <c r="K25" i="69"/>
  <c r="K24" i="69" s="1"/>
  <c r="K59" i="69" s="1"/>
  <c r="K25" i="67"/>
  <c r="N25" i="69"/>
  <c r="N25" i="67"/>
  <c r="I580" i="3"/>
  <c r="I637" i="3" s="1"/>
  <c r="J28" i="69"/>
  <c r="J28" i="67"/>
  <c r="M191" i="5"/>
  <c r="H25" i="69"/>
  <c r="H24" i="69" s="1"/>
  <c r="H59" i="69" s="1"/>
  <c r="H25" i="67"/>
  <c r="I27" i="69"/>
  <c r="I24" i="69" s="1"/>
  <c r="I59" i="69" s="1"/>
  <c r="I27" i="67"/>
  <c r="I24" i="67" s="1"/>
  <c r="I60" i="67" s="1"/>
  <c r="U349" i="3"/>
  <c r="O580" i="3"/>
  <c r="O637" i="3" s="1"/>
  <c r="P28" i="69"/>
  <c r="P28" i="67"/>
  <c r="W58" i="67"/>
  <c r="AE636" i="2"/>
  <c r="AE633" i="2" s="1"/>
  <c r="AE661" i="2" s="1"/>
  <c r="AE104" i="44" s="1"/>
  <c r="AE111" i="44" s="1"/>
  <c r="AE576" i="2"/>
  <c r="K25" i="66"/>
  <c r="F24" i="66"/>
  <c r="O7" i="67"/>
  <c r="L7" i="67"/>
  <c r="K28" i="66"/>
  <c r="I7" i="67"/>
  <c r="K7" i="69"/>
  <c r="K17" i="68"/>
  <c r="K19" i="66"/>
  <c r="R5" i="66" s="1"/>
  <c r="S5" i="66" s="1"/>
  <c r="D18" i="66"/>
  <c r="K30" i="66"/>
  <c r="D29" i="66"/>
  <c r="S7" i="67"/>
  <c r="H7" i="69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4" i="69" s="1"/>
  <c r="S59" i="69" s="1"/>
  <c r="S25" i="67"/>
  <c r="J25" i="69"/>
  <c r="J25" i="67"/>
  <c r="J98" i="67" s="1"/>
  <c r="AF28" i="69"/>
  <c r="AF28" i="67"/>
  <c r="T579" i="3"/>
  <c r="T636" i="3" s="1"/>
  <c r="U27" i="69"/>
  <c r="U27" i="67"/>
  <c r="E580" i="3"/>
  <c r="E637" i="3" s="1"/>
  <c r="F28" i="69"/>
  <c r="F28" i="67"/>
  <c r="T580" i="3"/>
  <c r="T637" i="3" s="1"/>
  <c r="U28" i="69"/>
  <c r="U28" i="67"/>
  <c r="G28" i="69"/>
  <c r="G28" i="67"/>
  <c r="I579" i="3"/>
  <c r="I636" i="3" s="1"/>
  <c r="J27" i="69"/>
  <c r="J27" i="67"/>
  <c r="V577" i="3"/>
  <c r="V634" i="3" s="1"/>
  <c r="W25" i="69"/>
  <c r="W25" i="67"/>
  <c r="W98" i="67" s="1"/>
  <c r="N579" i="3"/>
  <c r="N636" i="3" s="1"/>
  <c r="O27" i="69"/>
  <c r="O27" i="67"/>
  <c r="Q25" i="69"/>
  <c r="Q25" i="67"/>
  <c r="Q98" i="67" s="1"/>
  <c r="E579" i="3"/>
  <c r="E636" i="3" s="1"/>
  <c r="F27" i="69"/>
  <c r="F27" i="67"/>
  <c r="K580" i="3"/>
  <c r="K637" i="3" s="1"/>
  <c r="L28" i="69"/>
  <c r="L28" i="67"/>
  <c r="X7" i="69"/>
  <c r="L7" i="69"/>
  <c r="I7" i="69"/>
  <c r="AC7" i="67"/>
  <c r="F7" i="68"/>
  <c r="K17" i="66"/>
  <c r="R31" i="66" s="1"/>
  <c r="S31" i="66" s="1"/>
  <c r="P7" i="67"/>
  <c r="S7" i="69"/>
  <c r="AD7" i="67"/>
  <c r="U25" i="69"/>
  <c r="U25" i="67"/>
  <c r="U98" i="67" s="1"/>
  <c r="L580" i="3"/>
  <c r="L637" i="3" s="1"/>
  <c r="M28" i="69"/>
  <c r="M28" i="67"/>
  <c r="V25" i="69"/>
  <c r="V25" i="67"/>
  <c r="W27" i="69"/>
  <c r="W27" i="67"/>
  <c r="AC25" i="69"/>
  <c r="AC25" i="67"/>
  <c r="L27" i="69"/>
  <c r="L27" i="67"/>
  <c r="D580" i="3"/>
  <c r="D637" i="3" s="1"/>
  <c r="E28" i="69"/>
  <c r="E28" i="67"/>
  <c r="R25" i="69"/>
  <c r="R25" i="67"/>
  <c r="AD25" i="69"/>
  <c r="AD25" i="67"/>
  <c r="Y27" i="69"/>
  <c r="Y27" i="67"/>
  <c r="F577" i="3"/>
  <c r="F634" i="3" s="1"/>
  <c r="G25" i="69"/>
  <c r="G25" i="67"/>
  <c r="AE191" i="5"/>
  <c r="F33" i="66" s="1"/>
  <c r="AE577" i="3"/>
  <c r="AE634" i="3" s="1"/>
  <c r="AF25" i="69"/>
  <c r="AF25" i="67"/>
  <c r="P579" i="3"/>
  <c r="P636" i="3" s="1"/>
  <c r="Q27" i="69"/>
  <c r="Q27" i="67"/>
  <c r="AE191" i="1"/>
  <c r="G33" i="66" s="1"/>
  <c r="X27" i="69"/>
  <c r="X24" i="69" s="1"/>
  <c r="X59" i="69" s="1"/>
  <c r="X27" i="67"/>
  <c r="X24" i="67" s="1"/>
  <c r="X60" i="67" s="1"/>
  <c r="AE111" i="39"/>
  <c r="AE4" i="39" s="1"/>
  <c r="H31" i="66"/>
  <c r="H29" i="66" s="1"/>
  <c r="H5" i="66" s="1"/>
  <c r="P25" i="69"/>
  <c r="P25" i="67"/>
  <c r="AF58" i="67"/>
  <c r="G24" i="66"/>
  <c r="F58" i="67"/>
  <c r="T58" i="67"/>
  <c r="AB57" i="69"/>
  <c r="K27" i="66"/>
  <c r="R17" i="66" s="1"/>
  <c r="S17" i="66" s="1"/>
  <c r="D24" i="66"/>
  <c r="Q58" i="67"/>
  <c r="V57" i="69"/>
  <c r="E7" i="67"/>
  <c r="Y7" i="69"/>
  <c r="K12" i="68"/>
  <c r="K11" i="68" s="1"/>
  <c r="D11" i="68"/>
  <c r="D7" i="68" s="1"/>
  <c r="P7" i="69"/>
  <c r="J7" i="67"/>
  <c r="AD7" i="69"/>
  <c r="O577" i="3"/>
  <c r="O425" i="3"/>
  <c r="D349" i="3"/>
  <c r="N349" i="3"/>
  <c r="AA415" i="3"/>
  <c r="Y573" i="3"/>
  <c r="Y571" i="3" s="1"/>
  <c r="Y630" i="3" s="1"/>
  <c r="Y415" i="3"/>
  <c r="AB570" i="3"/>
  <c r="AB568" i="3" s="1"/>
  <c r="AB629" i="3" s="1"/>
  <c r="AB407" i="3"/>
  <c r="Z570" i="3"/>
  <c r="Z568" i="3" s="1"/>
  <c r="Z629" i="3" s="1"/>
  <c r="Z407" i="3"/>
  <c r="O407" i="3"/>
  <c r="M570" i="3"/>
  <c r="M568" i="3" s="1"/>
  <c r="M629" i="3" s="1"/>
  <c r="M407" i="3"/>
  <c r="J570" i="3"/>
  <c r="J568" i="3" s="1"/>
  <c r="J629" i="3" s="1"/>
  <c r="J407" i="3"/>
  <c r="G561" i="3"/>
  <c r="G559" i="3" s="1"/>
  <c r="G626" i="3" s="1"/>
  <c r="G383" i="3"/>
  <c r="I561" i="3"/>
  <c r="I559" i="3" s="1"/>
  <c r="I626" i="3" s="1"/>
  <c r="I383" i="3"/>
  <c r="X455" i="65"/>
  <c r="X453" i="65" s="1"/>
  <c r="Q455" i="65"/>
  <c r="Q453" i="65" s="1"/>
  <c r="I4" i="65"/>
  <c r="D4" i="65"/>
  <c r="T4" i="65"/>
  <c r="G555" i="65"/>
  <c r="G455" i="65" s="1"/>
  <c r="G453" i="65" s="1"/>
  <c r="I555" i="65"/>
  <c r="I455" i="65" s="1"/>
  <c r="W455" i="65"/>
  <c r="W453" i="65" s="1"/>
  <c r="AA298" i="3"/>
  <c r="AA557" i="3"/>
  <c r="AA556" i="3" s="1"/>
  <c r="AA625" i="3" s="1"/>
  <c r="U455" i="65"/>
  <c r="U453" i="65" s="1"/>
  <c r="AC568" i="3"/>
  <c r="AC629" i="3" s="1"/>
  <c r="D570" i="3"/>
  <c r="D568" i="3" s="1"/>
  <c r="D629" i="3" s="1"/>
  <c r="D407" i="3"/>
  <c r="Y570" i="3"/>
  <c r="Y568" i="3" s="1"/>
  <c r="Y629" i="3" s="1"/>
  <c r="Y407" i="3"/>
  <c r="P407" i="3"/>
  <c r="P570" i="3"/>
  <c r="P568" i="3" s="1"/>
  <c r="P629" i="3" s="1"/>
  <c r="AB399" i="3"/>
  <c r="AB565" i="3"/>
  <c r="AB628" i="3" s="1"/>
  <c r="H567" i="3"/>
  <c r="H565" i="3" s="1"/>
  <c r="H628" i="3" s="1"/>
  <c r="H399" i="3"/>
  <c r="V567" i="3"/>
  <c r="V565" i="3" s="1"/>
  <c r="V628" i="3" s="1"/>
  <c r="V399" i="3"/>
  <c r="E297" i="2"/>
  <c r="L391" i="3"/>
  <c r="D367" i="3"/>
  <c r="D558" i="3" s="1"/>
  <c r="O298" i="2"/>
  <c r="O297" i="2" s="1"/>
  <c r="O4" i="2" s="1"/>
  <c r="AD367" i="3"/>
  <c r="AD558" i="3" s="1"/>
  <c r="O556" i="2"/>
  <c r="O555" i="2" s="1"/>
  <c r="Q557" i="2"/>
  <c r="Q556" i="2" s="1"/>
  <c r="Q625" i="2" s="1"/>
  <c r="Q624" i="2" s="1"/>
  <c r="Q660" i="2" s="1"/>
  <c r="K4" i="2"/>
  <c r="U299" i="3"/>
  <c r="U557" i="3" s="1"/>
  <c r="Q4" i="2"/>
  <c r="K541" i="1"/>
  <c r="K617" i="1" s="1"/>
  <c r="S543" i="1"/>
  <c r="S541" i="1" s="1"/>
  <c r="S617" i="1" s="1"/>
  <c r="S613" i="1" s="1"/>
  <c r="S659" i="1" s="1"/>
  <c r="S66" i="44" s="1"/>
  <c r="V269" i="3"/>
  <c r="V543" i="3" s="1"/>
  <c r="W613" i="1"/>
  <c r="W659" i="1" s="1"/>
  <c r="W66" i="44" s="1"/>
  <c r="Q257" i="3"/>
  <c r="R96" i="67" s="1"/>
  <c r="M269" i="3"/>
  <c r="M543" i="3" s="1"/>
  <c r="F524" i="1"/>
  <c r="V524" i="1"/>
  <c r="V455" i="1" s="1"/>
  <c r="F613" i="1"/>
  <c r="F659" i="1" s="1"/>
  <c r="F66" i="44" s="1"/>
  <c r="Q613" i="1"/>
  <c r="Q659" i="1" s="1"/>
  <c r="Q66" i="44" s="1"/>
  <c r="J613" i="1"/>
  <c r="J659" i="1" s="1"/>
  <c r="J66" i="44" s="1"/>
  <c r="J71" i="44" s="1"/>
  <c r="AD4" i="1"/>
  <c r="AD269" i="3"/>
  <c r="J257" i="1"/>
  <c r="J191" i="1" s="1"/>
  <c r="J4" i="1" s="1"/>
  <c r="E257" i="1"/>
  <c r="E191" i="1" s="1"/>
  <c r="H613" i="1"/>
  <c r="H659" i="1" s="1"/>
  <c r="H66" i="44" s="1"/>
  <c r="D613" i="1"/>
  <c r="D659" i="1" s="1"/>
  <c r="D66" i="44" s="1"/>
  <c r="Q524" i="1"/>
  <c r="V613" i="1"/>
  <c r="V659" i="1" s="1"/>
  <c r="V66" i="44" s="1"/>
  <c r="W524" i="1"/>
  <c r="E269" i="3"/>
  <c r="J524" i="1"/>
  <c r="Q541" i="3"/>
  <c r="Q617" i="3" s="1"/>
  <c r="AA613" i="1"/>
  <c r="AA659" i="1" s="1"/>
  <c r="AA66" i="44" s="1"/>
  <c r="AA71" i="44" s="1"/>
  <c r="I613" i="1"/>
  <c r="I659" i="1" s="1"/>
  <c r="I66" i="44" s="1"/>
  <c r="G524" i="1"/>
  <c r="G613" i="1"/>
  <c r="G659" i="1" s="1"/>
  <c r="G66" i="44" s="1"/>
  <c r="C613" i="1"/>
  <c r="C659" i="1" s="1"/>
  <c r="C66" i="44" s="1"/>
  <c r="C71" i="44" s="1"/>
  <c r="P613" i="1"/>
  <c r="P659" i="1" s="1"/>
  <c r="P66" i="44" s="1"/>
  <c r="AA524" i="1"/>
  <c r="I524" i="1"/>
  <c r="I455" i="1" s="1"/>
  <c r="AD613" i="1"/>
  <c r="AD659" i="1" s="1"/>
  <c r="AD66" i="44" s="1"/>
  <c r="AD71" i="44" s="1"/>
  <c r="M613" i="1"/>
  <c r="M659" i="1" s="1"/>
  <c r="M66" i="44" s="1"/>
  <c r="R615" i="1"/>
  <c r="R613" i="1" s="1"/>
  <c r="R659" i="1" s="1"/>
  <c r="R66" i="44" s="1"/>
  <c r="R524" i="1"/>
  <c r="P191" i="1"/>
  <c r="L4" i="1"/>
  <c r="D524" i="1"/>
  <c r="K615" i="1"/>
  <c r="H524" i="1"/>
  <c r="AE71" i="44"/>
  <c r="G4" i="1"/>
  <c r="O524" i="5"/>
  <c r="O613" i="5"/>
  <c r="O659" i="5" s="1"/>
  <c r="O65" i="44" s="1"/>
  <c r="C4" i="5"/>
  <c r="L613" i="5"/>
  <c r="L659" i="5" s="1"/>
  <c r="L65" i="44" s="1"/>
  <c r="E524" i="5"/>
  <c r="R524" i="5"/>
  <c r="D524" i="5"/>
  <c r="U613" i="5"/>
  <c r="U659" i="5" s="1"/>
  <c r="U65" i="44" s="1"/>
  <c r="U71" i="44" s="1"/>
  <c r="AC613" i="5"/>
  <c r="AC659" i="5" s="1"/>
  <c r="AC65" i="44" s="1"/>
  <c r="D4" i="5"/>
  <c r="E613" i="5"/>
  <c r="E659" i="5" s="1"/>
  <c r="E65" i="44" s="1"/>
  <c r="T613" i="5"/>
  <c r="T659" i="5" s="1"/>
  <c r="T65" i="44" s="1"/>
  <c r="AC524" i="5"/>
  <c r="K191" i="5"/>
  <c r="AB191" i="5"/>
  <c r="W613" i="5"/>
  <c r="W659" i="5" s="1"/>
  <c r="W65" i="44" s="1"/>
  <c r="T191" i="5"/>
  <c r="T524" i="5"/>
  <c r="AC4" i="5"/>
  <c r="R614" i="5"/>
  <c r="R613" i="5" s="1"/>
  <c r="R659" i="5" s="1"/>
  <c r="R65" i="44" s="1"/>
  <c r="D614" i="5"/>
  <c r="D613" i="5" s="1"/>
  <c r="D659" i="5" s="1"/>
  <c r="D65" i="44" s="1"/>
  <c r="W524" i="5"/>
  <c r="AA4" i="5"/>
  <c r="L4" i="5"/>
  <c r="S620" i="2"/>
  <c r="S613" i="2" s="1"/>
  <c r="S659" i="2" s="1"/>
  <c r="S64" i="44" s="1"/>
  <c r="S524" i="2"/>
  <c r="Q615" i="5"/>
  <c r="Q613" i="5" s="1"/>
  <c r="Q659" i="5" s="1"/>
  <c r="Q65" i="44" s="1"/>
  <c r="Q524" i="5"/>
  <c r="V615" i="5"/>
  <c r="V613" i="5" s="1"/>
  <c r="V524" i="5"/>
  <c r="AC615" i="1"/>
  <c r="F615" i="5"/>
  <c r="F524" i="5"/>
  <c r="E617" i="1"/>
  <c r="E613" i="1" s="1"/>
  <c r="E659" i="1" s="1"/>
  <c r="E66" i="44" s="1"/>
  <c r="E524" i="1"/>
  <c r="F613" i="5"/>
  <c r="F659" i="5" s="1"/>
  <c r="F65" i="44" s="1"/>
  <c r="AC543" i="1"/>
  <c r="AC541" i="1" s="1"/>
  <c r="AC617" i="1" s="1"/>
  <c r="AC257" i="1"/>
  <c r="AC191" i="1" s="1"/>
  <c r="AC4" i="1" s="1"/>
  <c r="X269" i="3"/>
  <c r="N543" i="1"/>
  <c r="N541" i="1" s="1"/>
  <c r="N257" i="1"/>
  <c r="N191" i="1" s="1"/>
  <c r="N4" i="1" s="1"/>
  <c r="S4" i="1"/>
  <c r="Q4" i="1"/>
  <c r="T543" i="1"/>
  <c r="T541" i="1" s="1"/>
  <c r="T257" i="1"/>
  <c r="T191" i="1" s="1"/>
  <c r="T4" i="1" s="1"/>
  <c r="W620" i="2"/>
  <c r="W613" i="2" s="1"/>
  <c r="W659" i="2" s="1"/>
  <c r="W64" i="44" s="1"/>
  <c r="W524" i="2"/>
  <c r="T173" i="3"/>
  <c r="T516" i="3"/>
  <c r="T515" i="3" s="1"/>
  <c r="T611" i="3" s="1"/>
  <c r="V658" i="39"/>
  <c r="V599" i="39"/>
  <c r="V597" i="39" s="1"/>
  <c r="J658" i="39"/>
  <c r="J656" i="39" s="1"/>
  <c r="J599" i="39"/>
  <c r="J597" i="39" s="1"/>
  <c r="AD509" i="3"/>
  <c r="AD508" i="3" s="1"/>
  <c r="AD610" i="3" s="1"/>
  <c r="AD160" i="3"/>
  <c r="I610" i="39"/>
  <c r="I604" i="39" s="1"/>
  <c r="I471" i="39"/>
  <c r="I455" i="39" s="1"/>
  <c r="I453" i="39" s="1"/>
  <c r="E509" i="3"/>
  <c r="E508" i="3" s="1"/>
  <c r="E610" i="3" s="1"/>
  <c r="E160" i="3"/>
  <c r="F610" i="39"/>
  <c r="F604" i="39" s="1"/>
  <c r="F471" i="39"/>
  <c r="F455" i="39" s="1"/>
  <c r="F453" i="39" s="1"/>
  <c r="S610" i="39"/>
  <c r="S604" i="39" s="1"/>
  <c r="S471" i="39"/>
  <c r="S455" i="39" s="1"/>
  <c r="S453" i="39" s="1"/>
  <c r="Q610" i="39"/>
  <c r="Q604" i="39" s="1"/>
  <c r="Q471" i="39"/>
  <c r="Q455" i="39" s="1"/>
  <c r="Q453" i="39" s="1"/>
  <c r="AB610" i="39"/>
  <c r="AB604" i="39" s="1"/>
  <c r="AB471" i="39"/>
  <c r="AB455" i="39" s="1"/>
  <c r="AB453" i="39" s="1"/>
  <c r="Z610" i="39"/>
  <c r="Z604" i="39" s="1"/>
  <c r="Z471" i="39"/>
  <c r="Z455" i="39" s="1"/>
  <c r="Z453" i="39" s="1"/>
  <c r="V160" i="3"/>
  <c r="V509" i="3"/>
  <c r="V508" i="3" s="1"/>
  <c r="V610" i="3" s="1"/>
  <c r="K610" i="39"/>
  <c r="K604" i="39" s="1"/>
  <c r="K471" i="39"/>
  <c r="K455" i="39" s="1"/>
  <c r="K453" i="39" s="1"/>
  <c r="X610" i="39"/>
  <c r="X604" i="39" s="1"/>
  <c r="X471" i="39"/>
  <c r="X455" i="39" s="1"/>
  <c r="X453" i="39" s="1"/>
  <c r="T478" i="3"/>
  <c r="T606" i="3" s="1"/>
  <c r="F160" i="3"/>
  <c r="F509" i="3"/>
  <c r="F508" i="3" s="1"/>
  <c r="F610" i="3" s="1"/>
  <c r="AD604" i="5"/>
  <c r="AD658" i="5" s="1"/>
  <c r="AD45" i="44" s="1"/>
  <c r="I160" i="3"/>
  <c r="I509" i="3"/>
  <c r="I508" i="3" s="1"/>
  <c r="I610" i="3" s="1"/>
  <c r="J160" i="3"/>
  <c r="J509" i="3"/>
  <c r="J508" i="3" s="1"/>
  <c r="J610" i="3" s="1"/>
  <c r="G471" i="5"/>
  <c r="X122" i="3"/>
  <c r="Y30" i="67" s="1"/>
  <c r="E5" i="1"/>
  <c r="H456" i="1"/>
  <c r="Y456" i="1"/>
  <c r="V4" i="1"/>
  <c r="E456" i="1"/>
  <c r="E601" i="1"/>
  <c r="E600" i="1" s="1"/>
  <c r="E657" i="1" s="1"/>
  <c r="Y4" i="1"/>
  <c r="V601" i="1"/>
  <c r="V600" i="1" s="1"/>
  <c r="V657" i="1" s="1"/>
  <c r="I4" i="1"/>
  <c r="G5" i="5"/>
  <c r="G4" i="5" s="1"/>
  <c r="S600" i="5"/>
  <c r="S657" i="5" s="1"/>
  <c r="V601" i="5"/>
  <c r="V600" i="5" s="1"/>
  <c r="V456" i="5"/>
  <c r="F5" i="2"/>
  <c r="F4" i="2" s="1"/>
  <c r="P5" i="2"/>
  <c r="M5" i="2"/>
  <c r="I600" i="2"/>
  <c r="I657" i="2" s="1"/>
  <c r="F600" i="2"/>
  <c r="F657" i="2" s="1"/>
  <c r="E5" i="2"/>
  <c r="AE5" i="2"/>
  <c r="V5" i="2"/>
  <c r="F456" i="2"/>
  <c r="I456" i="2"/>
  <c r="U5" i="2"/>
  <c r="Z456" i="1"/>
  <c r="N456" i="5"/>
  <c r="V4" i="5"/>
  <c r="J5" i="2"/>
  <c r="S5" i="5"/>
  <c r="S4" i="5" s="1"/>
  <c r="H456" i="5"/>
  <c r="H455" i="5" s="1"/>
  <c r="AD5" i="2"/>
  <c r="AD4" i="2" s="1"/>
  <c r="U5" i="1"/>
  <c r="U4" i="1" s="1"/>
  <c r="H5" i="1"/>
  <c r="H4" i="1" s="1"/>
  <c r="W579" i="3"/>
  <c r="W425" i="3"/>
  <c r="K571" i="3"/>
  <c r="K630" i="3" s="1"/>
  <c r="AE391" i="3"/>
  <c r="AD301" i="3"/>
  <c r="AD300" i="3" s="1"/>
  <c r="AD299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71" i="44" s="1"/>
  <c r="AB524" i="1"/>
  <c r="V301" i="3"/>
  <c r="V300" i="3" s="1"/>
  <c r="K415" i="3"/>
  <c r="F301" i="3"/>
  <c r="F300" i="3" s="1"/>
  <c r="Z615" i="1"/>
  <c r="Z613" i="1" s="1"/>
  <c r="Z659" i="1" s="1"/>
  <c r="Z66" i="44" s="1"/>
  <c r="Z71" i="44" s="1"/>
  <c r="Z524" i="1"/>
  <c r="H579" i="3"/>
  <c r="H425" i="3"/>
  <c r="G577" i="3"/>
  <c r="G425" i="3"/>
  <c r="P577" i="3"/>
  <c r="P425" i="3"/>
  <c r="O349" i="3"/>
  <c r="K191" i="1"/>
  <c r="K4" i="1" s="1"/>
  <c r="C455" i="65"/>
  <c r="C453" i="65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F486" i="3"/>
  <c r="F478" i="3" s="1"/>
  <c r="F606" i="3" s="1"/>
  <c r="F122" i="3"/>
  <c r="G30" i="67" s="1"/>
  <c r="R564" i="3"/>
  <c r="R562" i="3" s="1"/>
  <c r="R627" i="3" s="1"/>
  <c r="R391" i="3"/>
  <c r="O122" i="3"/>
  <c r="P30" i="67" s="1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AD30" i="67" s="1"/>
  <c r="T122" i="3"/>
  <c r="U30" i="67" s="1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525" i="3" s="1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K30" i="67" s="1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Y541" i="3" s="1"/>
  <c r="Y617" i="3" s="1"/>
  <c r="Y257" i="3"/>
  <c r="Z96" i="67" s="1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S30" i="67" s="1"/>
  <c r="Q486" i="3"/>
  <c r="Q478" i="3" s="1"/>
  <c r="Q122" i="3"/>
  <c r="R30" i="67" s="1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G257" i="3"/>
  <c r="H96" i="67" s="1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J542" i="3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F30" i="67" s="1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543" i="3"/>
  <c r="AD541" i="3" s="1"/>
  <c r="AD617" i="3" s="1"/>
  <c r="AD257" i="3"/>
  <c r="AE96" i="67" s="1"/>
  <c r="W561" i="3"/>
  <c r="W559" i="3" s="1"/>
  <c r="W626" i="3" s="1"/>
  <c r="W383" i="3"/>
  <c r="F542" i="3"/>
  <c r="F541" i="3" s="1"/>
  <c r="F617" i="3" s="1"/>
  <c r="F257" i="3"/>
  <c r="G96" i="67" s="1"/>
  <c r="M542" i="3"/>
  <c r="M257" i="3"/>
  <c r="N96" i="67" s="1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Q30" i="67" s="1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71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V541" i="3" s="1"/>
  <c r="V617" i="3" s="1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U541" i="3" s="1"/>
  <c r="U617" i="3" s="1"/>
  <c r="U257" i="3"/>
  <c r="V96" i="67" s="1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E300" i="3" s="1"/>
  <c r="AD567" i="3"/>
  <c r="AD565" i="3" s="1"/>
  <c r="AD628" i="3" s="1"/>
  <c r="AD399" i="3"/>
  <c r="G620" i="2"/>
  <c r="G613" i="2" s="1"/>
  <c r="G659" i="2" s="1"/>
  <c r="G64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AB30" i="67" s="1"/>
  <c r="R509" i="3"/>
  <c r="R508" i="3" s="1"/>
  <c r="R160" i="3"/>
  <c r="R577" i="3"/>
  <c r="R425" i="3"/>
  <c r="I577" i="3"/>
  <c r="I425" i="3"/>
  <c r="Y122" i="3"/>
  <c r="Z30" i="67" s="1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U96" i="67" s="1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H30" i="67" s="1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71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O299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N30" i="67" s="1"/>
  <c r="Q173" i="3"/>
  <c r="Q516" i="3"/>
  <c r="Q515" i="3" s="1"/>
  <c r="Q611" i="3" s="1"/>
  <c r="AB122" i="3"/>
  <c r="AC30" i="67" s="1"/>
  <c r="J518" i="3"/>
  <c r="J515" i="3" s="1"/>
  <c r="J611" i="3" s="1"/>
  <c r="J173" i="3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30" i="67" s="1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K299" i="3" s="1"/>
  <c r="M531" i="3"/>
  <c r="M530" i="3" s="1"/>
  <c r="M615" i="3" s="1"/>
  <c r="M216" i="3"/>
  <c r="AC542" i="3"/>
  <c r="N301" i="3"/>
  <c r="N300" i="3" s="1"/>
  <c r="N299" i="3" s="1"/>
  <c r="I301" i="3"/>
  <c r="I300" i="3" s="1"/>
  <c r="I299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S455" i="65"/>
  <c r="S453" i="65" s="1"/>
  <c r="Y455" i="65"/>
  <c r="Y453" i="65" s="1"/>
  <c r="M455" i="65"/>
  <c r="M453" i="65" s="1"/>
  <c r="W509" i="3"/>
  <c r="W508" i="3" s="1"/>
  <c r="W610" i="3" s="1"/>
  <c r="W160" i="3"/>
  <c r="Z173" i="3"/>
  <c r="AA31" i="67" s="1"/>
  <c r="AA97" i="67" s="1"/>
  <c r="Z516" i="3"/>
  <c r="Z515" i="3" s="1"/>
  <c r="Z611" i="3" s="1"/>
  <c r="K486" i="3"/>
  <c r="K478" i="3" s="1"/>
  <c r="K122" i="3"/>
  <c r="L509" i="3"/>
  <c r="L508" i="3" s="1"/>
  <c r="L610" i="3" s="1"/>
  <c r="L160" i="3"/>
  <c r="M31" i="67" s="1"/>
  <c r="M97" i="67" s="1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AA30" i="67" s="1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G299" i="3" s="1"/>
  <c r="C542" i="3"/>
  <c r="C541" i="3" s="1"/>
  <c r="C617" i="3" s="1"/>
  <c r="C257" i="3"/>
  <c r="D96" i="67" s="1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AA541" i="3" s="1"/>
  <c r="AA617" i="3" s="1"/>
  <c r="AA257" i="3"/>
  <c r="AB96" i="67" s="1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X30" i="67" s="1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D31" i="67" s="1"/>
  <c r="AD97" i="67" s="1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S299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H542" i="3"/>
  <c r="H541" i="3" s="1"/>
  <c r="H617" i="3" s="1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D257" i="3"/>
  <c r="E96" i="67" s="1"/>
  <c r="W542" i="3"/>
  <c r="W541" i="3" s="1"/>
  <c r="W617" i="3" s="1"/>
  <c r="W257" i="3"/>
  <c r="X96" i="67" s="1"/>
  <c r="X301" i="3"/>
  <c r="X300" i="3" s="1"/>
  <c r="Q573" i="3"/>
  <c r="Q571" i="3" s="1"/>
  <c r="Q630" i="3" s="1"/>
  <c r="Q415" i="3"/>
  <c r="Y301" i="3"/>
  <c r="Y300" i="3" s="1"/>
  <c r="Y299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AE455" i="65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599" i="65"/>
  <c r="AE597" i="65" s="1"/>
  <c r="J625" i="65"/>
  <c r="J624" i="65" s="1"/>
  <c r="J660" i="65" s="1"/>
  <c r="J555" i="65"/>
  <c r="J455" i="65" s="1"/>
  <c r="AC455" i="65"/>
  <c r="AC453" i="65" s="1"/>
  <c r="Z455" i="65"/>
  <c r="Z453" i="65" s="1"/>
  <c r="D455" i="65"/>
  <c r="AB657" i="65"/>
  <c r="F4" i="65"/>
  <c r="AA455" i="65"/>
  <c r="AA453" i="65" s="1"/>
  <c r="P657" i="65"/>
  <c r="P656" i="65" s="1"/>
  <c r="P654" i="65" s="1"/>
  <c r="P599" i="65"/>
  <c r="P597" i="65" s="1"/>
  <c r="J657" i="65"/>
  <c r="H625" i="65"/>
  <c r="H624" i="65" s="1"/>
  <c r="H660" i="65" s="1"/>
  <c r="H555" i="65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599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657" i="65"/>
  <c r="T656" i="65" s="1"/>
  <c r="Y601" i="2"/>
  <c r="Y600" i="2" s="1"/>
  <c r="Y657" i="2" s="1"/>
  <c r="Y456" i="2"/>
  <c r="J456" i="5"/>
  <c r="J455" i="5" s="1"/>
  <c r="S456" i="5"/>
  <c r="S455" i="5" s="1"/>
  <c r="M298" i="2"/>
  <c r="M297" i="2" s="1"/>
  <c r="M557" i="2"/>
  <c r="M556" i="2" s="1"/>
  <c r="I4" i="2"/>
  <c r="X613" i="1"/>
  <c r="X659" i="1" s="1"/>
  <c r="X66" i="44" s="1"/>
  <c r="X71" i="44" s="1"/>
  <c r="K4" i="5"/>
  <c r="AC456" i="5"/>
  <c r="O5" i="5"/>
  <c r="O4" i="5" s="1"/>
  <c r="AE557" i="2"/>
  <c r="AE556" i="2" s="1"/>
  <c r="AE298" i="2"/>
  <c r="AE297" i="2" s="1"/>
  <c r="D34" i="66" s="1"/>
  <c r="K34" i="66" s="1"/>
  <c r="R13" i="66" s="1"/>
  <c r="S13" i="66" s="1"/>
  <c r="AE601" i="1"/>
  <c r="AE600" i="1" s="1"/>
  <c r="AE456" i="1"/>
  <c r="AE455" i="1" s="1"/>
  <c r="N658" i="39"/>
  <c r="N599" i="39"/>
  <c r="N597" i="39" s="1"/>
  <c r="X658" i="40"/>
  <c r="X599" i="40"/>
  <c r="X597" i="40" s="1"/>
  <c r="W658" i="39"/>
  <c r="W599" i="39"/>
  <c r="W597" i="39" s="1"/>
  <c r="G601" i="5"/>
  <c r="G600" i="5" s="1"/>
  <c r="G456" i="5"/>
  <c r="G455" i="5" s="1"/>
  <c r="H657" i="5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M455" i="1" s="1"/>
  <c r="I625" i="2"/>
  <c r="I624" i="2" s="1"/>
  <c r="I660" i="2" s="1"/>
  <c r="I555" i="2"/>
  <c r="I601" i="5"/>
  <c r="I600" i="5" s="1"/>
  <c r="I456" i="5"/>
  <c r="P557" i="2"/>
  <c r="P556" i="2" s="1"/>
  <c r="P298" i="2"/>
  <c r="P297" i="2" s="1"/>
  <c r="U658" i="40"/>
  <c r="U599" i="40"/>
  <c r="U597" i="40" s="1"/>
  <c r="T658" i="39"/>
  <c r="T599" i="39"/>
  <c r="T597" i="39" s="1"/>
  <c r="T601" i="2"/>
  <c r="T600" i="2" s="1"/>
  <c r="T456" i="2"/>
  <c r="Y613" i="1"/>
  <c r="Y659" i="1" s="1"/>
  <c r="Y66" i="44" s="1"/>
  <c r="Y71" i="44" s="1"/>
  <c r="P4" i="5"/>
  <c r="N601" i="2"/>
  <c r="N600" i="2" s="1"/>
  <c r="N456" i="2"/>
  <c r="W557" i="2"/>
  <c r="W556" i="2" s="1"/>
  <c r="W298" i="2"/>
  <c r="W297" i="2" s="1"/>
  <c r="Z601" i="5"/>
  <c r="Z600" i="5" s="1"/>
  <c r="Z456" i="5"/>
  <c r="Z455" i="5" s="1"/>
  <c r="L601" i="1"/>
  <c r="L600" i="1" s="1"/>
  <c r="L456" i="1"/>
  <c r="AE601" i="5"/>
  <c r="AE600" i="5" s="1"/>
  <c r="AE456" i="5"/>
  <c r="K601" i="3"/>
  <c r="U601" i="2"/>
  <c r="U600" i="2" s="1"/>
  <c r="U456" i="2"/>
  <c r="AA601" i="2"/>
  <c r="AA600" i="2" s="1"/>
  <c r="AA456" i="2"/>
  <c r="N657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T555" i="2"/>
  <c r="G601" i="2"/>
  <c r="G600" i="2" s="1"/>
  <c r="G456" i="2"/>
  <c r="F601" i="3"/>
  <c r="AC557" i="2"/>
  <c r="AC556" i="2" s="1"/>
  <c r="AC298" i="2"/>
  <c r="AC297" i="2" s="1"/>
  <c r="AD658" i="41"/>
  <c r="AD599" i="41"/>
  <c r="AD597" i="41" s="1"/>
  <c r="Z601" i="3"/>
  <c r="S601" i="2"/>
  <c r="S600" i="2" s="1"/>
  <c r="S456" i="2"/>
  <c r="AC5" i="2"/>
  <c r="X625" i="2"/>
  <c r="X624" i="2" s="1"/>
  <c r="X660" i="2" s="1"/>
  <c r="X555" i="2"/>
  <c r="Y625" i="2"/>
  <c r="Y624" i="2" s="1"/>
  <c r="Y660" i="2" s="1"/>
  <c r="Y555" i="2"/>
  <c r="K658" i="41"/>
  <c r="K599" i="41"/>
  <c r="K597" i="41" s="1"/>
  <c r="E658" i="40"/>
  <c r="E599" i="40"/>
  <c r="E597" i="40" s="1"/>
  <c r="Y658" i="39"/>
  <c r="Y599" i="39"/>
  <c r="Y597" i="39" s="1"/>
  <c r="E625" i="2"/>
  <c r="E624" i="2" s="1"/>
  <c r="E660" i="2" s="1"/>
  <c r="E555" i="2"/>
  <c r="L456" i="5"/>
  <c r="L455" i="5" s="1"/>
  <c r="C601" i="2"/>
  <c r="C600" i="2" s="1"/>
  <c r="C456" i="2"/>
  <c r="Q601" i="5"/>
  <c r="Q600" i="5" s="1"/>
  <c r="Q456" i="5"/>
  <c r="AC601" i="3"/>
  <c r="F4" i="1"/>
  <c r="R601" i="2"/>
  <c r="R600" i="2" s="1"/>
  <c r="R456" i="2"/>
  <c r="AD455" i="1"/>
  <c r="L5" i="2"/>
  <c r="AB4" i="2"/>
  <c r="T5" i="2"/>
  <c r="T4" i="2" s="1"/>
  <c r="T5" i="5"/>
  <c r="H5" i="2"/>
  <c r="H4" i="2" s="1"/>
  <c r="R601" i="5"/>
  <c r="R600" i="5" s="1"/>
  <c r="R456" i="5"/>
  <c r="R455" i="5" s="1"/>
  <c r="J601" i="1"/>
  <c r="J600" i="1" s="1"/>
  <c r="J456" i="1"/>
  <c r="C658" i="39"/>
  <c r="C599" i="39"/>
  <c r="C597" i="39" s="1"/>
  <c r="H658" i="40"/>
  <c r="H599" i="40"/>
  <c r="H597" i="40" s="1"/>
  <c r="S625" i="2"/>
  <c r="S624" i="2" s="1"/>
  <c r="S660" i="2" s="1"/>
  <c r="S555" i="2"/>
  <c r="D601" i="2"/>
  <c r="D600" i="2" s="1"/>
  <c r="D456" i="2"/>
  <c r="F656" i="40"/>
  <c r="F49" i="44"/>
  <c r="M656" i="40"/>
  <c r="M49" i="44"/>
  <c r="AB658" i="41"/>
  <c r="AB599" i="41"/>
  <c r="AB597" i="41" s="1"/>
  <c r="L557" i="2"/>
  <c r="L556" i="2" s="1"/>
  <c r="L298" i="2"/>
  <c r="L297" i="2" s="1"/>
  <c r="D601" i="1"/>
  <c r="D600" i="1" s="1"/>
  <c r="D456" i="1"/>
  <c r="AC657" i="1"/>
  <c r="X601" i="5"/>
  <c r="X600" i="5" s="1"/>
  <c r="X456" i="5"/>
  <c r="X455" i="5" s="1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Q656" i="41"/>
  <c r="Q50" i="44"/>
  <c r="I656" i="40"/>
  <c r="I49" i="44"/>
  <c r="AD656" i="39"/>
  <c r="AD48" i="44"/>
  <c r="U656" i="39"/>
  <c r="U48" i="44"/>
  <c r="V601" i="3"/>
  <c r="O601" i="3"/>
  <c r="N5" i="2"/>
  <c r="N4" i="2" s="1"/>
  <c r="W4" i="1"/>
  <c r="C557" i="2"/>
  <c r="C556" i="2" s="1"/>
  <c r="C298" i="2"/>
  <c r="C297" i="2" s="1"/>
  <c r="E601" i="3"/>
  <c r="AD601" i="3"/>
  <c r="AD625" i="2"/>
  <c r="AD624" i="2" s="1"/>
  <c r="AD660" i="2" s="1"/>
  <c r="AD555" i="2"/>
  <c r="K456" i="5"/>
  <c r="K455" i="5" s="1"/>
  <c r="Z625" i="2"/>
  <c r="Z624" i="2" s="1"/>
  <c r="Z660" i="2" s="1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AB455" i="5" s="1"/>
  <c r="F625" i="2"/>
  <c r="F624" i="2" s="1"/>
  <c r="F660" i="2" s="1"/>
  <c r="F555" i="2"/>
  <c r="X5" i="2"/>
  <c r="X4" i="2" s="1"/>
  <c r="V625" i="2"/>
  <c r="V624" i="2" s="1"/>
  <c r="V660" i="2" s="1"/>
  <c r="V555" i="2"/>
  <c r="O656" i="40"/>
  <c r="O49" i="44"/>
  <c r="S656" i="40"/>
  <c r="S49" i="44"/>
  <c r="O656" i="39"/>
  <c r="O48" i="44"/>
  <c r="V601" i="2"/>
  <c r="V600" i="2" s="1"/>
  <c r="V456" i="2"/>
  <c r="G601" i="1"/>
  <c r="G600" i="1" s="1"/>
  <c r="G456" i="1"/>
  <c r="D557" i="2"/>
  <c r="D556" i="2" s="1"/>
  <c r="D298" i="2"/>
  <c r="D297" i="2" s="1"/>
  <c r="D4" i="2" s="1"/>
  <c r="J601" i="3"/>
  <c r="E5" i="5"/>
  <c r="E4" i="5" s="1"/>
  <c r="N4" i="5"/>
  <c r="X658" i="41"/>
  <c r="X599" i="41"/>
  <c r="X597" i="41" s="1"/>
  <c r="G658" i="40"/>
  <c r="G599" i="40"/>
  <c r="G597" i="40" s="1"/>
  <c r="Y658" i="41"/>
  <c r="Y599" i="41"/>
  <c r="Y597" i="41" s="1"/>
  <c r="X601" i="3"/>
  <c r="L600" i="5"/>
  <c r="Y657" i="1"/>
  <c r="F601" i="1"/>
  <c r="F600" i="1" s="1"/>
  <c r="F456" i="1"/>
  <c r="R4" i="2"/>
  <c r="AD657" i="1"/>
  <c r="AB625" i="2"/>
  <c r="AB624" i="2" s="1"/>
  <c r="AB660" i="2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U625" i="2"/>
  <c r="U624" i="2" s="1"/>
  <c r="U660" i="2" s="1"/>
  <c r="U555" i="2"/>
  <c r="H601" i="2"/>
  <c r="H600" i="2" s="1"/>
  <c r="H456" i="2"/>
  <c r="W601" i="5"/>
  <c r="W600" i="5" s="1"/>
  <c r="W456" i="5"/>
  <c r="G557" i="2"/>
  <c r="G556" i="2" s="1"/>
  <c r="G298" i="2"/>
  <c r="G297" i="2" s="1"/>
  <c r="W601" i="2"/>
  <c r="W600" i="2" s="1"/>
  <c r="W456" i="2"/>
  <c r="AA625" i="2"/>
  <c r="AA624" i="2" s="1"/>
  <c r="AA660" i="2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T455" i="5" s="1"/>
  <c r="AB4" i="1"/>
  <c r="P601" i="5"/>
  <c r="P600" i="5" s="1"/>
  <c r="P456" i="5"/>
  <c r="P455" i="5" s="1"/>
  <c r="AA601" i="5"/>
  <c r="AA600" i="5" s="1"/>
  <c r="AA456" i="5"/>
  <c r="AA455" i="5" s="1"/>
  <c r="Y601" i="3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H4" i="5"/>
  <c r="G601" i="3"/>
  <c r="J625" i="2"/>
  <c r="J624" i="2" s="1"/>
  <c r="J660" i="2" s="1"/>
  <c r="J555" i="2"/>
  <c r="AC600" i="5"/>
  <c r="C601" i="5"/>
  <c r="C600" i="5" s="1"/>
  <c r="C456" i="5"/>
  <c r="C455" i="5" s="1"/>
  <c r="F5" i="5"/>
  <c r="F4" i="5" s="1"/>
  <c r="U658" i="41"/>
  <c r="U599" i="41"/>
  <c r="U597" i="41" s="1"/>
  <c r="Z4" i="2"/>
  <c r="U601" i="1"/>
  <c r="U600" i="1" s="1"/>
  <c r="U456" i="1"/>
  <c r="U455" i="1" s="1"/>
  <c r="W601" i="1"/>
  <c r="W600" i="1" s="1"/>
  <c r="W456" i="1"/>
  <c r="W455" i="1" s="1"/>
  <c r="O601" i="5"/>
  <c r="O600" i="5" s="1"/>
  <c r="O456" i="5"/>
  <c r="E601" i="5"/>
  <c r="E600" i="5" s="1"/>
  <c r="E456" i="5"/>
  <c r="K600" i="5"/>
  <c r="Q658" i="40"/>
  <c r="Q599" i="40"/>
  <c r="Q597" i="40" s="1"/>
  <c r="Z4" i="1"/>
  <c r="M601" i="5"/>
  <c r="M600" i="5" s="1"/>
  <c r="M456" i="5"/>
  <c r="V4" i="2"/>
  <c r="L601" i="3"/>
  <c r="C601" i="1"/>
  <c r="C600" i="1" s="1"/>
  <c r="C456" i="1"/>
  <c r="U5" i="5"/>
  <c r="U4" i="5" s="1"/>
  <c r="R4" i="1"/>
  <c r="AD601" i="5"/>
  <c r="AD600" i="5" s="1"/>
  <c r="AD456" i="5"/>
  <c r="AD455" i="5" s="1"/>
  <c r="H657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P5" i="1"/>
  <c r="Q455" i="1"/>
  <c r="AA601" i="3"/>
  <c r="AA601" i="1"/>
  <c r="AA600" i="1" s="1"/>
  <c r="AA456" i="1"/>
  <c r="X4" i="1"/>
  <c r="W5" i="2"/>
  <c r="W5" i="5"/>
  <c r="W4" i="5" s="1"/>
  <c r="AB5" i="5"/>
  <c r="AE5" i="5"/>
  <c r="C5" i="2"/>
  <c r="AA5" i="2"/>
  <c r="AA4" i="2" s="1"/>
  <c r="S4" i="2"/>
  <c r="AA5" i="1"/>
  <c r="AA4" i="1" s="1"/>
  <c r="N601" i="3"/>
  <c r="E601" i="2"/>
  <c r="E600" i="2" s="1"/>
  <c r="E456" i="2"/>
  <c r="K601" i="2"/>
  <c r="K600" i="2" s="1"/>
  <c r="K456" i="2"/>
  <c r="Q601" i="2"/>
  <c r="Q600" i="2" s="1"/>
  <c r="Q456" i="2"/>
  <c r="Q601" i="3"/>
  <c r="X524" i="1"/>
  <c r="Y601" i="5"/>
  <c r="Y600" i="5" s="1"/>
  <c r="Y456" i="5"/>
  <c r="D601" i="5"/>
  <c r="D600" i="5" s="1"/>
  <c r="D456" i="5"/>
  <c r="AE658" i="39"/>
  <c r="AE599" i="39"/>
  <c r="T601" i="3"/>
  <c r="U601" i="3"/>
  <c r="AB601" i="1"/>
  <c r="AB600" i="1" s="1"/>
  <c r="AB456" i="1"/>
  <c r="P658" i="41"/>
  <c r="P599" i="41"/>
  <c r="P597" i="41" s="1"/>
  <c r="AC656" i="40"/>
  <c r="AC49" i="44"/>
  <c r="T601" i="1"/>
  <c r="T600" i="1" s="1"/>
  <c r="T456" i="1"/>
  <c r="M4" i="1"/>
  <c r="Y5" i="5"/>
  <c r="Y4" i="5" s="1"/>
  <c r="I5" i="5"/>
  <c r="I4" i="5" s="1"/>
  <c r="H625" i="2"/>
  <c r="H624" i="2" s="1"/>
  <c r="H660" i="2" s="1"/>
  <c r="H555" i="2"/>
  <c r="P601" i="3"/>
  <c r="O601" i="1"/>
  <c r="O600" i="1" s="1"/>
  <c r="O456" i="1"/>
  <c r="O455" i="1" s="1"/>
  <c r="Z658" i="41"/>
  <c r="Z599" i="41"/>
  <c r="Z597" i="41" s="1"/>
  <c r="AC658" i="39"/>
  <c r="AC599" i="39"/>
  <c r="AC597" i="39" s="1"/>
  <c r="L658" i="39"/>
  <c r="L599" i="39"/>
  <c r="L597" i="39" s="1"/>
  <c r="H601" i="3"/>
  <c r="L613" i="1"/>
  <c r="L659" i="1" s="1"/>
  <c r="L66" i="44" s="1"/>
  <c r="L71" i="44" s="1"/>
  <c r="Z657" i="1"/>
  <c r="O601" i="2"/>
  <c r="O600" i="2" s="1"/>
  <c r="O456" i="2"/>
  <c r="N555" i="2"/>
  <c r="F601" i="5"/>
  <c r="F600" i="5" s="1"/>
  <c r="F456" i="5"/>
  <c r="O656" i="41"/>
  <c r="O50" i="44"/>
  <c r="L656" i="40"/>
  <c r="L49" i="44"/>
  <c r="V656" i="40"/>
  <c r="V49" i="44"/>
  <c r="V656" i="39"/>
  <c r="V48" i="44"/>
  <c r="M48" i="44"/>
  <c r="G658" i="41"/>
  <c r="G599" i="41"/>
  <c r="G597" i="41" s="1"/>
  <c r="Y524" i="1"/>
  <c r="G5" i="2"/>
  <c r="D601" i="3"/>
  <c r="Z4" i="5"/>
  <c r="AE658" i="41"/>
  <c r="AE599" i="41"/>
  <c r="AE597" i="41" s="1"/>
  <c r="S601" i="3"/>
  <c r="I601" i="3"/>
  <c r="R601" i="1"/>
  <c r="R600" i="1" s="1"/>
  <c r="R456" i="1"/>
  <c r="R455" i="1" s="1"/>
  <c r="N455" i="5"/>
  <c r="J5" i="5"/>
  <c r="J4" i="5" s="1"/>
  <c r="C601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I657" i="1"/>
  <c r="I599" i="1"/>
  <c r="Y656" i="40"/>
  <c r="Y49" i="44"/>
  <c r="N656" i="40"/>
  <c r="N49" i="44"/>
  <c r="AE601" i="3"/>
  <c r="S601" i="1"/>
  <c r="S600" i="1" s="1"/>
  <c r="S456" i="1"/>
  <c r="R601" i="3"/>
  <c r="Z601" i="2"/>
  <c r="Z600" i="2" s="1"/>
  <c r="Z456" i="2"/>
  <c r="U601" i="5"/>
  <c r="U600" i="5" s="1"/>
  <c r="U456" i="5"/>
  <c r="U455" i="5" s="1"/>
  <c r="L601" i="2"/>
  <c r="L600" i="2" s="1"/>
  <c r="L456" i="2"/>
  <c r="N601" i="1"/>
  <c r="N600" i="1" s="1"/>
  <c r="N456" i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K555" i="2"/>
  <c r="P601" i="1"/>
  <c r="P600" i="1" s="1"/>
  <c r="P456" i="1"/>
  <c r="P455" i="1" s="1"/>
  <c r="Q5" i="5"/>
  <c r="Q4" i="5" s="1"/>
  <c r="V657" i="5"/>
  <c r="X601" i="1"/>
  <c r="X600" i="1" s="1"/>
  <c r="X456" i="1"/>
  <c r="D656" i="40"/>
  <c r="D49" i="44"/>
  <c r="AB656" i="40"/>
  <c r="AB49" i="44"/>
  <c r="E656" i="39"/>
  <c r="E48" i="44"/>
  <c r="W656" i="41"/>
  <c r="W50" i="44"/>
  <c r="R2" i="1"/>
  <c r="M2" i="1"/>
  <c r="AA2" i="5"/>
  <c r="Q2" i="5"/>
  <c r="D2" i="5"/>
  <c r="D2" i="1"/>
  <c r="V2" i="1"/>
  <c r="I2" i="1"/>
  <c r="AA2" i="1"/>
  <c r="X2" i="5"/>
  <c r="R2" i="5"/>
  <c r="T2" i="1"/>
  <c r="U2" i="5"/>
  <c r="E2" i="5"/>
  <c r="Y2" i="1"/>
  <c r="O2" i="5"/>
  <c r="K2" i="5"/>
  <c r="M2" i="5"/>
  <c r="W2" i="5"/>
  <c r="AD2" i="1"/>
  <c r="G2" i="1"/>
  <c r="V2" i="5"/>
  <c r="K2" i="1"/>
  <c r="AC2" i="5"/>
  <c r="N2" i="1"/>
  <c r="H2" i="1"/>
  <c r="W2" i="1"/>
  <c r="F2" i="1"/>
  <c r="G2" i="5"/>
  <c r="AB2" i="1"/>
  <c r="Z2" i="1"/>
  <c r="Z2" i="5"/>
  <c r="J2" i="1"/>
  <c r="S2" i="1"/>
  <c r="AC2" i="1"/>
  <c r="F2" i="5"/>
  <c r="L2" i="1"/>
  <c r="X2" i="1"/>
  <c r="C2" i="5"/>
  <c r="H2" i="5"/>
  <c r="U2" i="1"/>
  <c r="J2" i="5"/>
  <c r="I2" i="5"/>
  <c r="N2" i="5"/>
  <c r="L2" i="5"/>
  <c r="Y2" i="5"/>
  <c r="AD2" i="5"/>
  <c r="Q2" i="1"/>
  <c r="S2" i="5"/>
  <c r="P2" i="5"/>
  <c r="M71" i="44" l="1"/>
  <c r="D299" i="3"/>
  <c r="D557" i="3" s="1"/>
  <c r="R24" i="69"/>
  <c r="R59" i="69" s="1"/>
  <c r="AC31" i="67"/>
  <c r="AC97" i="67" s="1"/>
  <c r="H455" i="1"/>
  <c r="P71" i="44"/>
  <c r="O4" i="1"/>
  <c r="Q599" i="1"/>
  <c r="AE455" i="5"/>
  <c r="AC455" i="5"/>
  <c r="AC453" i="5" s="1"/>
  <c r="AE654" i="65"/>
  <c r="D5" i="68"/>
  <c r="AE456" i="2"/>
  <c r="I455" i="5"/>
  <c r="AC257" i="3"/>
  <c r="AD96" i="67" s="1"/>
  <c r="J4" i="2"/>
  <c r="U4" i="2"/>
  <c r="H599" i="1"/>
  <c r="Q455" i="5"/>
  <c r="L453" i="5"/>
  <c r="AC541" i="3"/>
  <c r="AC617" i="3" s="1"/>
  <c r="AE4" i="1"/>
  <c r="R16" i="66"/>
  <c r="S16" i="66" s="1"/>
  <c r="AE5" i="69"/>
  <c r="R33" i="66"/>
  <c r="S33" i="66" s="1"/>
  <c r="R34" i="66"/>
  <c r="S34" i="66" s="1"/>
  <c r="S524" i="1"/>
  <c r="K33" i="66"/>
  <c r="R8" i="66" s="1"/>
  <c r="S8" i="66" s="1"/>
  <c r="V24" i="69"/>
  <c r="V59" i="69" s="1"/>
  <c r="R20" i="66"/>
  <c r="S20" i="66" s="1"/>
  <c r="R555" i="2"/>
  <c r="R625" i="2"/>
  <c r="R624" i="2" s="1"/>
  <c r="R660" i="2" s="1"/>
  <c r="J84" i="44"/>
  <c r="J91" i="44" s="1"/>
  <c r="Z84" i="44"/>
  <c r="Z91" i="44" s="1"/>
  <c r="N84" i="44"/>
  <c r="N91" i="44" s="1"/>
  <c r="H84" i="44"/>
  <c r="H91" i="44" s="1"/>
  <c r="AA84" i="44"/>
  <c r="AA91" i="44" s="1"/>
  <c r="X84" i="44"/>
  <c r="X91" i="44" s="1"/>
  <c r="F84" i="44"/>
  <c r="F91" i="44" s="1"/>
  <c r="S84" i="44"/>
  <c r="S91" i="44" s="1"/>
  <c r="T84" i="44"/>
  <c r="T91" i="44" s="1"/>
  <c r="O84" i="44"/>
  <c r="O91" i="44" s="1"/>
  <c r="Q84" i="44"/>
  <c r="Q91" i="44" s="1"/>
  <c r="K84" i="44"/>
  <c r="K91" i="44" s="1"/>
  <c r="U84" i="44"/>
  <c r="U91" i="44" s="1"/>
  <c r="AB84" i="44"/>
  <c r="AB91" i="44" s="1"/>
  <c r="V84" i="44"/>
  <c r="V91" i="44" s="1"/>
  <c r="AD84" i="44"/>
  <c r="AD91" i="44" s="1"/>
  <c r="E84" i="44"/>
  <c r="E91" i="44" s="1"/>
  <c r="Y84" i="44"/>
  <c r="Y91" i="44" s="1"/>
  <c r="I84" i="44"/>
  <c r="I91" i="44" s="1"/>
  <c r="J455" i="1"/>
  <c r="T299" i="3"/>
  <c r="T557" i="3" s="1"/>
  <c r="T556" i="3" s="1"/>
  <c r="D455" i="5"/>
  <c r="AE4" i="5"/>
  <c r="W455" i="5"/>
  <c r="J48" i="44"/>
  <c r="G455" i="1"/>
  <c r="G453" i="1" s="1"/>
  <c r="X453" i="5"/>
  <c r="AE530" i="3"/>
  <c r="AE615" i="3" s="1"/>
  <c r="P257" i="3"/>
  <c r="Q96" i="67" s="1"/>
  <c r="Y455" i="1"/>
  <c r="AE597" i="39"/>
  <c r="Y455" i="5"/>
  <c r="AD24" i="69"/>
  <c r="AD59" i="69" s="1"/>
  <c r="H599" i="5"/>
  <c r="AE453" i="65"/>
  <c r="M541" i="3"/>
  <c r="M617" i="3" s="1"/>
  <c r="S599" i="5"/>
  <c r="C453" i="5"/>
  <c r="AB4" i="5"/>
  <c r="AA455" i="1"/>
  <c r="P4" i="2"/>
  <c r="U31" i="67"/>
  <c r="U97" i="67" s="1"/>
  <c r="V257" i="3"/>
  <c r="W96" i="67" s="1"/>
  <c r="P24" i="69"/>
  <c r="P59" i="69" s="1"/>
  <c r="E71" i="44"/>
  <c r="N24" i="69"/>
  <c r="N59" i="69" s="1"/>
  <c r="D94" i="70"/>
  <c r="D146" i="71"/>
  <c r="D63" i="70" s="1"/>
  <c r="C63" i="70"/>
  <c r="D214" i="71"/>
  <c r="D39" i="70" s="1"/>
  <c r="C39" i="70"/>
  <c r="C78" i="70"/>
  <c r="D135" i="71"/>
  <c r="D78" i="70" s="1"/>
  <c r="C30" i="70"/>
  <c r="D229" i="71"/>
  <c r="D30" i="70" s="1"/>
  <c r="N659" i="5"/>
  <c r="N65" i="44" s="1"/>
  <c r="N599" i="5"/>
  <c r="N597" i="5" s="1"/>
  <c r="L24" i="69"/>
  <c r="L59" i="69" s="1"/>
  <c r="E2" i="66"/>
  <c r="O455" i="5"/>
  <c r="AD599" i="1"/>
  <c r="AD597" i="1" s="1"/>
  <c r="Y455" i="2"/>
  <c r="Y453" i="2" s="1"/>
  <c r="M4" i="2"/>
  <c r="X31" i="67"/>
  <c r="X97" i="67" s="1"/>
  <c r="H71" i="44"/>
  <c r="K613" i="1"/>
  <c r="K659" i="1" s="1"/>
  <c r="K66" i="44" s="1"/>
  <c r="K71" i="44" s="1"/>
  <c r="K7" i="68"/>
  <c r="N5" i="68" s="1"/>
  <c r="O71" i="44"/>
  <c r="P4" i="1"/>
  <c r="P453" i="1" s="1"/>
  <c r="F111" i="3"/>
  <c r="D31" i="67"/>
  <c r="D97" i="67" s="1"/>
  <c r="AF24" i="69"/>
  <c r="AF59" i="69" s="1"/>
  <c r="E455" i="5"/>
  <c r="E453" i="5" s="1"/>
  <c r="T4" i="5"/>
  <c r="AD453" i="1"/>
  <c r="V5" i="69"/>
  <c r="V55" i="69" s="1"/>
  <c r="G24" i="69"/>
  <c r="G59" i="69" s="1"/>
  <c r="Z31" i="67"/>
  <c r="Z97" i="67" s="1"/>
  <c r="H2" i="66"/>
  <c r="L24" i="67"/>
  <c r="L60" i="67" s="1"/>
  <c r="AD24" i="67"/>
  <c r="AD60" i="67" s="1"/>
  <c r="AD98" i="67"/>
  <c r="S24" i="67"/>
  <c r="S60" i="67" s="1"/>
  <c r="S98" i="67"/>
  <c r="Z24" i="69"/>
  <c r="Z59" i="69" s="1"/>
  <c r="AA24" i="67"/>
  <c r="AA60" i="67" s="1"/>
  <c r="AA98" i="67"/>
  <c r="AC24" i="67"/>
  <c r="AC60" i="67" s="1"/>
  <c r="AC98" i="67"/>
  <c r="V24" i="67"/>
  <c r="V60" i="67" s="1"/>
  <c r="V98" i="67"/>
  <c r="H24" i="67"/>
  <c r="H60" i="67" s="1"/>
  <c r="H98" i="67"/>
  <c r="K24" i="67"/>
  <c r="K60" i="67" s="1"/>
  <c r="K98" i="67"/>
  <c r="AF24" i="67"/>
  <c r="AF60" i="67" s="1"/>
  <c r="AF98" i="67"/>
  <c r="R24" i="67"/>
  <c r="R60" i="67" s="1"/>
  <c r="R98" i="67"/>
  <c r="AC24" i="69"/>
  <c r="AC59" i="69" s="1"/>
  <c r="P24" i="67"/>
  <c r="P60" i="67" s="1"/>
  <c r="P98" i="67"/>
  <c r="G24" i="67"/>
  <c r="G60" i="67" s="1"/>
  <c r="G98" i="67"/>
  <c r="N24" i="67"/>
  <c r="N60" i="67" s="1"/>
  <c r="N98" i="67"/>
  <c r="Z24" i="67"/>
  <c r="Z60" i="67" s="1"/>
  <c r="Z98" i="67"/>
  <c r="AC29" i="67"/>
  <c r="AC61" i="67" s="1"/>
  <c r="R31" i="67"/>
  <c r="R97" i="67" s="1"/>
  <c r="K524" i="1"/>
  <c r="K455" i="1" s="1"/>
  <c r="K453" i="1" s="1"/>
  <c r="G32" i="66"/>
  <c r="G5" i="66" s="1"/>
  <c r="G2" i="66" s="1"/>
  <c r="S634" i="3"/>
  <c r="S633" i="3" s="1"/>
  <c r="S661" i="3" s="1"/>
  <c r="S576" i="3"/>
  <c r="U24" i="67"/>
  <c r="U60" i="67" s="1"/>
  <c r="AB59" i="69"/>
  <c r="AB5" i="69"/>
  <c r="U111" i="3"/>
  <c r="V30" i="67"/>
  <c r="V111" i="3"/>
  <c r="W30" i="67"/>
  <c r="D111" i="3"/>
  <c r="E31" i="67"/>
  <c r="Q31" i="67"/>
  <c r="Q97" i="67" s="1"/>
  <c r="S111" i="3"/>
  <c r="T31" i="67"/>
  <c r="P31" i="67"/>
  <c r="P97" i="67" s="1"/>
  <c r="U29" i="67"/>
  <c r="U61" i="67" s="1"/>
  <c r="H31" i="67"/>
  <c r="H97" i="67" s="1"/>
  <c r="K31" i="67"/>
  <c r="W31" i="67"/>
  <c r="W97" i="67" s="1"/>
  <c r="V455" i="5"/>
  <c r="V453" i="5" s="1"/>
  <c r="D556" i="3"/>
  <c r="D625" i="3" s="1"/>
  <c r="D624" i="3" s="1"/>
  <c r="D660" i="3" s="1"/>
  <c r="AD57" i="69"/>
  <c r="AD5" i="69"/>
  <c r="Y57" i="69"/>
  <c r="F32" i="66"/>
  <c r="F5" i="66" s="1"/>
  <c r="F2" i="66" s="1"/>
  <c r="S5" i="69"/>
  <c r="S57" i="69"/>
  <c r="Q24" i="67"/>
  <c r="J24" i="69"/>
  <c r="J59" i="69" s="1"/>
  <c r="H57" i="69"/>
  <c r="H5" i="69"/>
  <c r="R30" i="66"/>
  <c r="S30" i="66" s="1"/>
  <c r="K5" i="69"/>
  <c r="K57" i="69"/>
  <c r="O58" i="67"/>
  <c r="E24" i="67"/>
  <c r="E60" i="67" s="1"/>
  <c r="K31" i="66"/>
  <c r="R28" i="66" s="1"/>
  <c r="S28" i="66" s="1"/>
  <c r="K24" i="68"/>
  <c r="N7" i="68" s="1"/>
  <c r="Y24" i="69"/>
  <c r="Y59" i="69" s="1"/>
  <c r="AE453" i="39"/>
  <c r="AE55" i="69"/>
  <c r="AA29" i="67"/>
  <c r="AA61" i="67" s="1"/>
  <c r="K111" i="3"/>
  <c r="L30" i="67"/>
  <c r="M29" i="67"/>
  <c r="M61" i="67" s="1"/>
  <c r="Y191" i="3"/>
  <c r="I111" i="3"/>
  <c r="J30" i="67"/>
  <c r="S31" i="67"/>
  <c r="O31" i="67"/>
  <c r="L31" i="67"/>
  <c r="L97" i="67" s="1"/>
  <c r="I31" i="67"/>
  <c r="AD29" i="67"/>
  <c r="AD61" i="67" s="1"/>
  <c r="G31" i="67"/>
  <c r="G97" i="67" s="1"/>
  <c r="E455" i="1"/>
  <c r="D71" i="44"/>
  <c r="J58" i="67"/>
  <c r="P57" i="69"/>
  <c r="P5" i="69"/>
  <c r="E58" i="67"/>
  <c r="U24" i="69"/>
  <c r="AC58" i="67"/>
  <c r="Q24" i="69"/>
  <c r="W24" i="67"/>
  <c r="S58" i="67"/>
  <c r="I58" i="67"/>
  <c r="M24" i="67"/>
  <c r="E24" i="69"/>
  <c r="E59" i="69" s="1"/>
  <c r="J57" i="69"/>
  <c r="G58" i="67"/>
  <c r="R29" i="66"/>
  <c r="S29" i="66" s="1"/>
  <c r="K11" i="66"/>
  <c r="K7" i="66" s="1"/>
  <c r="AB31" i="67"/>
  <c r="AB97" i="67" s="1"/>
  <c r="V31" i="67"/>
  <c r="V97" i="67" s="1"/>
  <c r="J31" i="67"/>
  <c r="J97" i="67" s="1"/>
  <c r="AD58" i="67"/>
  <c r="P58" i="67"/>
  <c r="I5" i="69"/>
  <c r="I57" i="69"/>
  <c r="W24" i="69"/>
  <c r="K18" i="66"/>
  <c r="N6" i="66" s="1"/>
  <c r="R23" i="66"/>
  <c r="S23" i="66" s="1"/>
  <c r="K24" i="66"/>
  <c r="N7" i="66" s="1"/>
  <c r="M24" i="69"/>
  <c r="F24" i="67"/>
  <c r="Z57" i="69"/>
  <c r="Z5" i="69"/>
  <c r="O24" i="67"/>
  <c r="O60" i="67" s="1"/>
  <c r="R11" i="66"/>
  <c r="S11" i="66" s="1"/>
  <c r="D32" i="66"/>
  <c r="D5" i="66" s="1"/>
  <c r="N31" i="67"/>
  <c r="Y31" i="67"/>
  <c r="C111" i="3"/>
  <c r="D30" i="67"/>
  <c r="D29" i="67" s="1"/>
  <c r="D61" i="67" s="1"/>
  <c r="AF31" i="67"/>
  <c r="F31" i="67"/>
  <c r="AE31" i="67"/>
  <c r="L57" i="69"/>
  <c r="L5" i="69"/>
  <c r="X57" i="69"/>
  <c r="X5" i="69"/>
  <c r="J24" i="67"/>
  <c r="J60" i="67" s="1"/>
  <c r="L58" i="67"/>
  <c r="F24" i="69"/>
  <c r="H58" i="67"/>
  <c r="E57" i="69"/>
  <c r="F5" i="68"/>
  <c r="R57" i="69"/>
  <c r="R5" i="69"/>
  <c r="T55" i="69"/>
  <c r="Y24" i="67"/>
  <c r="O24" i="69"/>
  <c r="AA5" i="69"/>
  <c r="O634" i="3"/>
  <c r="O633" i="3" s="1"/>
  <c r="O661" i="3" s="1"/>
  <c r="O576" i="3"/>
  <c r="AA453" i="5"/>
  <c r="R453" i="5"/>
  <c r="D453" i="5"/>
  <c r="I597" i="65"/>
  <c r="I453" i="65"/>
  <c r="H599" i="65"/>
  <c r="H597" i="65" s="1"/>
  <c r="I654" i="65"/>
  <c r="J599" i="65"/>
  <c r="J597" i="65" s="1"/>
  <c r="D597" i="65"/>
  <c r="D654" i="65"/>
  <c r="D453" i="65"/>
  <c r="D298" i="3"/>
  <c r="D297" i="3" s="1"/>
  <c r="V453" i="65"/>
  <c r="J453" i="65"/>
  <c r="X299" i="3"/>
  <c r="X557" i="3" s="1"/>
  <c r="X556" i="3" s="1"/>
  <c r="P299" i="3"/>
  <c r="P557" i="3" s="1"/>
  <c r="P556" i="3" s="1"/>
  <c r="P555" i="3" s="1"/>
  <c r="T597" i="65"/>
  <c r="AB299" i="3"/>
  <c r="AB298" i="3" s="1"/>
  <c r="AB297" i="3" s="1"/>
  <c r="T654" i="65"/>
  <c r="T453" i="65"/>
  <c r="V299" i="3"/>
  <c r="AA555" i="3"/>
  <c r="AA624" i="3"/>
  <c r="AA660" i="3" s="1"/>
  <c r="E4" i="2"/>
  <c r="Q555" i="2"/>
  <c r="Q455" i="2" s="1"/>
  <c r="Q453" i="2" s="1"/>
  <c r="AB455" i="2"/>
  <c r="AB453" i="2" s="1"/>
  <c r="L299" i="3"/>
  <c r="L298" i="3" s="1"/>
  <c r="L297" i="3" s="1"/>
  <c r="R299" i="3"/>
  <c r="AC299" i="3"/>
  <c r="AC557" i="3" s="1"/>
  <c r="AC556" i="3" s="1"/>
  <c r="F455" i="2"/>
  <c r="F453" i="2" s="1"/>
  <c r="Z299" i="3"/>
  <c r="Z557" i="3" s="1"/>
  <c r="Z556" i="3" s="1"/>
  <c r="E455" i="2"/>
  <c r="F299" i="3"/>
  <c r="F557" i="3" s="1"/>
  <c r="F556" i="3" s="1"/>
  <c r="Q71" i="44"/>
  <c r="V453" i="1"/>
  <c r="F455" i="1"/>
  <c r="F453" i="1" s="1"/>
  <c r="H257" i="3"/>
  <c r="V599" i="1"/>
  <c r="V597" i="1" s="1"/>
  <c r="D455" i="1"/>
  <c r="D453" i="1" s="1"/>
  <c r="G71" i="44"/>
  <c r="V191" i="3"/>
  <c r="E4" i="1"/>
  <c r="E543" i="3"/>
  <c r="E541" i="3" s="1"/>
  <c r="E617" i="3" s="1"/>
  <c r="E257" i="3"/>
  <c r="F96" i="67" s="1"/>
  <c r="J453" i="1"/>
  <c r="R71" i="44"/>
  <c r="Y453" i="1"/>
  <c r="Z599" i="1"/>
  <c r="Z597" i="1" s="1"/>
  <c r="AE453" i="1"/>
  <c r="W453" i="1"/>
  <c r="Y599" i="1"/>
  <c r="Y597" i="1" s="1"/>
  <c r="O453" i="1"/>
  <c r="F191" i="3"/>
  <c r="W71" i="44"/>
  <c r="G191" i="3"/>
  <c r="Q524" i="3"/>
  <c r="Q613" i="3"/>
  <c r="Q659" i="3" s="1"/>
  <c r="R33" i="67" s="1"/>
  <c r="R62" i="67" s="1"/>
  <c r="H453" i="5"/>
  <c r="F455" i="5"/>
  <c r="F453" i="5" s="1"/>
  <c r="I455" i="2"/>
  <c r="I453" i="2" s="1"/>
  <c r="S71" i="44"/>
  <c r="V659" i="5"/>
  <c r="V65" i="44" s="1"/>
  <c r="V71" i="44" s="1"/>
  <c r="V599" i="5"/>
  <c r="V597" i="5" s="1"/>
  <c r="X543" i="3"/>
  <c r="X541" i="3" s="1"/>
  <c r="X617" i="3" s="1"/>
  <c r="X257" i="3"/>
  <c r="AB455" i="1"/>
  <c r="AB453" i="1" s="1"/>
  <c r="Q453" i="1"/>
  <c r="K257" i="3"/>
  <c r="Z455" i="1"/>
  <c r="AC613" i="1"/>
  <c r="T617" i="1"/>
  <c r="T613" i="1" s="1"/>
  <c r="T659" i="1" s="1"/>
  <c r="T66" i="44" s="1"/>
  <c r="T71" i="44" s="1"/>
  <c r="T524" i="1"/>
  <c r="T455" i="1" s="1"/>
  <c r="T453" i="1" s="1"/>
  <c r="N617" i="1"/>
  <c r="N613" i="1" s="1"/>
  <c r="N659" i="1" s="1"/>
  <c r="N66" i="44" s="1"/>
  <c r="N524" i="1"/>
  <c r="N455" i="1" s="1"/>
  <c r="N453" i="1" s="1"/>
  <c r="M455" i="5"/>
  <c r="M453" i="5" s="1"/>
  <c r="K191" i="3"/>
  <c r="N453" i="5"/>
  <c r="Q597" i="1"/>
  <c r="S455" i="1"/>
  <c r="S453" i="1" s="1"/>
  <c r="G453" i="5"/>
  <c r="K541" i="3"/>
  <c r="K617" i="3" s="1"/>
  <c r="AC524" i="1"/>
  <c r="AC455" i="1" s="1"/>
  <c r="AC453" i="1" s="1"/>
  <c r="U470" i="3"/>
  <c r="U467" i="3" s="1"/>
  <c r="U603" i="3" s="1"/>
  <c r="U102" i="3"/>
  <c r="V470" i="3"/>
  <c r="V467" i="3" s="1"/>
  <c r="V603" i="3" s="1"/>
  <c r="V102" i="3"/>
  <c r="D470" i="3"/>
  <c r="D467" i="3" s="1"/>
  <c r="D603" i="3" s="1"/>
  <c r="D102" i="3"/>
  <c r="F470" i="3"/>
  <c r="F467" i="3" s="1"/>
  <c r="F603" i="3" s="1"/>
  <c r="F102" i="3"/>
  <c r="K470" i="3"/>
  <c r="K467" i="3" s="1"/>
  <c r="K603" i="3" s="1"/>
  <c r="K102" i="3"/>
  <c r="S470" i="3"/>
  <c r="S467" i="3" s="1"/>
  <c r="S603" i="3" s="1"/>
  <c r="S102" i="3"/>
  <c r="C470" i="3"/>
  <c r="C467" i="3" s="1"/>
  <c r="C603" i="3" s="1"/>
  <c r="C102" i="3"/>
  <c r="I470" i="3"/>
  <c r="I467" i="3" s="1"/>
  <c r="I603" i="3" s="1"/>
  <c r="I102" i="3"/>
  <c r="K658" i="39"/>
  <c r="K599" i="39"/>
  <c r="K597" i="39" s="1"/>
  <c r="Z658" i="39"/>
  <c r="Z599" i="39"/>
  <c r="Z597" i="39" s="1"/>
  <c r="Q658" i="39"/>
  <c r="Q599" i="39"/>
  <c r="Q597" i="39" s="1"/>
  <c r="F658" i="39"/>
  <c r="F599" i="39"/>
  <c r="F597" i="39" s="1"/>
  <c r="I599" i="39"/>
  <c r="I597" i="39" s="1"/>
  <c r="I658" i="39"/>
  <c r="X599" i="39"/>
  <c r="X597" i="39" s="1"/>
  <c r="X658" i="39"/>
  <c r="AB599" i="39"/>
  <c r="AB597" i="39" s="1"/>
  <c r="AB658" i="39"/>
  <c r="S599" i="39"/>
  <c r="S597" i="39" s="1"/>
  <c r="S658" i="39"/>
  <c r="I453" i="1"/>
  <c r="I597" i="1"/>
  <c r="E599" i="1"/>
  <c r="S597" i="5"/>
  <c r="T453" i="5"/>
  <c r="S453" i="5"/>
  <c r="P453" i="5"/>
  <c r="AE4" i="2"/>
  <c r="H597" i="1"/>
  <c r="H453" i="1"/>
  <c r="W636" i="3"/>
  <c r="W633" i="3" s="1"/>
  <c r="W661" i="3" s="1"/>
  <c r="W576" i="3"/>
  <c r="R453" i="1"/>
  <c r="W299" i="3"/>
  <c r="AA297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AA111" i="3"/>
  <c r="W111" i="3"/>
  <c r="G111" i="3"/>
  <c r="F453" i="65"/>
  <c r="O298" i="3"/>
  <c r="O297" i="3" s="1"/>
  <c r="O557" i="3"/>
  <c r="O556" i="3" s="1"/>
  <c r="Y557" i="3"/>
  <c r="Y556" i="3" s="1"/>
  <c r="Y298" i="3"/>
  <c r="Y297" i="3" s="1"/>
  <c r="T298" i="3"/>
  <c r="T297" i="3" s="1"/>
  <c r="G614" i="3"/>
  <c r="G613" i="3" s="1"/>
  <c r="G659" i="3" s="1"/>
  <c r="H33" i="67" s="1"/>
  <c r="H62" i="67" s="1"/>
  <c r="G524" i="3"/>
  <c r="S557" i="3"/>
  <c r="S556" i="3" s="1"/>
  <c r="S298" i="3"/>
  <c r="S297" i="3" s="1"/>
  <c r="M606" i="3"/>
  <c r="M604" i="3" s="1"/>
  <c r="M658" i="3" s="1"/>
  <c r="M471" i="3"/>
  <c r="E614" i="3"/>
  <c r="G557" i="3"/>
  <c r="G556" i="3" s="1"/>
  <c r="G298" i="3"/>
  <c r="G297" i="3" s="1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D33" i="67" s="1"/>
  <c r="D62" i="67" s="1"/>
  <c r="C524" i="3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I557" i="3"/>
  <c r="I556" i="3" s="1"/>
  <c r="AA614" i="3"/>
  <c r="AA613" i="3" s="1"/>
  <c r="AA659" i="3" s="1"/>
  <c r="AB33" i="67" s="1"/>
  <c r="AB62" i="67" s="1"/>
  <c r="AA524" i="3"/>
  <c r="Z614" i="3"/>
  <c r="AB111" i="3"/>
  <c r="Y614" i="3"/>
  <c r="Y613" i="3" s="1"/>
  <c r="Y659" i="3" s="1"/>
  <c r="Z33" i="67" s="1"/>
  <c r="Z62" i="67" s="1"/>
  <c r="Y52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Q33" i="67" s="1"/>
  <c r="Q62" i="67" s="1"/>
  <c r="P524" i="3"/>
  <c r="N111" i="3"/>
  <c r="AA636" i="3"/>
  <c r="AA633" i="3" s="1"/>
  <c r="AA661" i="3" s="1"/>
  <c r="AA576" i="3"/>
  <c r="U191" i="3"/>
  <c r="C606" i="3"/>
  <c r="C604" i="3" s="1"/>
  <c r="C658" i="3" s="1"/>
  <c r="C471" i="3"/>
  <c r="T614" i="3"/>
  <c r="T613" i="3" s="1"/>
  <c r="T659" i="3" s="1"/>
  <c r="U33" i="67" s="1"/>
  <c r="U62" i="67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524" i="3"/>
  <c r="O541" i="3"/>
  <c r="O617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W33" i="67" s="1"/>
  <c r="W62" i="67" s="1"/>
  <c r="V524" i="3"/>
  <c r="I614" i="3"/>
  <c r="AE637" i="3"/>
  <c r="AE633" i="3" s="1"/>
  <c r="AE661" i="3" s="1"/>
  <c r="AE576" i="3"/>
  <c r="S614" i="3"/>
  <c r="N614" i="3"/>
  <c r="Q191" i="3"/>
  <c r="N557" i="3"/>
  <c r="N556" i="3" s="1"/>
  <c r="N298" i="3"/>
  <c r="N297" i="3" s="1"/>
  <c r="F614" i="3"/>
  <c r="F613" i="3" s="1"/>
  <c r="F659" i="3" s="1"/>
  <c r="G33" i="67" s="1"/>
  <c r="G62" i="67" s="1"/>
  <c r="F524" i="3"/>
  <c r="W614" i="3"/>
  <c r="W613" i="3" s="1"/>
  <c r="W659" i="3" s="1"/>
  <c r="X33" i="67" s="1"/>
  <c r="X62" i="67" s="1"/>
  <c r="W524" i="3"/>
  <c r="U558" i="3"/>
  <c r="U556" i="3" s="1"/>
  <c r="U298" i="3"/>
  <c r="U297" i="3" s="1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AD614" i="3"/>
  <c r="AD613" i="3" s="1"/>
  <c r="AD659" i="3" s="1"/>
  <c r="AE33" i="67" s="1"/>
  <c r="AE62" i="67" s="1"/>
  <c r="AD524" i="3"/>
  <c r="N610" i="3"/>
  <c r="N604" i="3" s="1"/>
  <c r="N658" i="3" s="1"/>
  <c r="N471" i="3"/>
  <c r="U614" i="3"/>
  <c r="U613" i="3" s="1"/>
  <c r="U659" i="3" s="1"/>
  <c r="V33" i="67" s="1"/>
  <c r="V62" i="67" s="1"/>
  <c r="U524" i="3"/>
  <c r="T191" i="3"/>
  <c r="D614" i="3"/>
  <c r="D613" i="3" s="1"/>
  <c r="D659" i="3" s="1"/>
  <c r="E33" i="67" s="1"/>
  <c r="E62" i="67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Q557" i="3"/>
  <c r="Q556" i="3" s="1"/>
  <c r="Q298" i="3"/>
  <c r="Q297" i="3" s="1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AD33" i="67" s="1"/>
  <c r="AD62" i="67" s="1"/>
  <c r="L257" i="3"/>
  <c r="K614" i="3"/>
  <c r="AD298" i="3"/>
  <c r="AD297" i="3" s="1"/>
  <c r="AD557" i="3"/>
  <c r="AD556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T610" i="3"/>
  <c r="T604" i="3" s="1"/>
  <c r="T658" i="3" s="1"/>
  <c r="T471" i="3"/>
  <c r="L634" i="3"/>
  <c r="L633" i="3" s="1"/>
  <c r="L661" i="3" s="1"/>
  <c r="L576" i="3"/>
  <c r="X614" i="3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524" i="3"/>
  <c r="H614" i="3"/>
  <c r="H613" i="3" s="1"/>
  <c r="H659" i="3" s="1"/>
  <c r="I33" i="67" s="1"/>
  <c r="I62" i="67" s="1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N599" i="65"/>
  <c r="N597" i="65" s="1"/>
  <c r="N656" i="65"/>
  <c r="N654" i="65" s="1"/>
  <c r="AB599" i="65"/>
  <c r="AB597" i="65" s="1"/>
  <c r="AB656" i="65"/>
  <c r="AB654" i="65" s="1"/>
  <c r="AD453" i="5"/>
  <c r="AC4" i="2"/>
  <c r="X455" i="1"/>
  <c r="X453" i="1" s="1"/>
  <c r="O453" i="5"/>
  <c r="U453" i="1"/>
  <c r="K453" i="5"/>
  <c r="M625" i="2"/>
  <c r="M624" i="2" s="1"/>
  <c r="M660" i="2" s="1"/>
  <c r="M555" i="2"/>
  <c r="M455" i="2" s="1"/>
  <c r="U453" i="5"/>
  <c r="Z455" i="2"/>
  <c r="Z453" i="2" s="1"/>
  <c r="Y599" i="2"/>
  <c r="Y597" i="2" s="1"/>
  <c r="G4" i="2"/>
  <c r="O455" i="2"/>
  <c r="O453" i="2" s="1"/>
  <c r="C4" i="2"/>
  <c r="W4" i="2"/>
  <c r="V455" i="2"/>
  <c r="V453" i="2" s="1"/>
  <c r="X455" i="2"/>
  <c r="X453" i="2" s="1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E8" i="44"/>
  <c r="E654" i="39"/>
  <c r="P657" i="1"/>
  <c r="P599" i="1"/>
  <c r="AB657" i="2"/>
  <c r="AB599" i="2"/>
  <c r="AB597" i="2" s="1"/>
  <c r="N656" i="41"/>
  <c r="N50" i="44"/>
  <c r="G656" i="41"/>
  <c r="G50" i="44"/>
  <c r="V9" i="44"/>
  <c r="V654" i="40"/>
  <c r="O10" i="44"/>
  <c r="O654" i="41"/>
  <c r="O657" i="2"/>
  <c r="O599" i="2"/>
  <c r="O597" i="2" s="1"/>
  <c r="AC656" i="39"/>
  <c r="AC48" i="44"/>
  <c r="T657" i="1"/>
  <c r="AB657" i="1"/>
  <c r="AB599" i="1"/>
  <c r="AB597" i="1" s="1"/>
  <c r="AE656" i="39"/>
  <c r="AE48" i="44"/>
  <c r="D657" i="5"/>
  <c r="D599" i="5"/>
  <c r="D597" i="5" s="1"/>
  <c r="Q657" i="2"/>
  <c r="Q599" i="2"/>
  <c r="Q597" i="2" s="1"/>
  <c r="AA657" i="1"/>
  <c r="AA599" i="1"/>
  <c r="AA597" i="1" s="1"/>
  <c r="AD657" i="5"/>
  <c r="AD599" i="5"/>
  <c r="AD597" i="5" s="1"/>
  <c r="M657" i="5"/>
  <c r="M599" i="5"/>
  <c r="M597" i="5" s="1"/>
  <c r="Q656" i="40"/>
  <c r="Q49" i="44"/>
  <c r="W657" i="1"/>
  <c r="W599" i="1"/>
  <c r="W597" i="1" s="1"/>
  <c r="Z453" i="1"/>
  <c r="AA656" i="41"/>
  <c r="AA50" i="44"/>
  <c r="D656" i="39"/>
  <c r="D48" i="44"/>
  <c r="W657" i="2"/>
  <c r="H657" i="2"/>
  <c r="H599" i="2"/>
  <c r="H597" i="2" s="1"/>
  <c r="L10" i="44"/>
  <c r="L654" i="41"/>
  <c r="J8" i="44"/>
  <c r="J654" i="39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C625" i="2"/>
  <c r="C624" i="2" s="1"/>
  <c r="C660" i="2" s="1"/>
  <c r="C555" i="2"/>
  <c r="C455" i="2" s="1"/>
  <c r="U8" i="44"/>
  <c r="U654" i="39"/>
  <c r="W656" i="40"/>
  <c r="W49" i="44"/>
  <c r="AC26" i="44"/>
  <c r="Q453" i="5"/>
  <c r="S455" i="2"/>
  <c r="S453" i="2" s="1"/>
  <c r="AD656" i="40"/>
  <c r="AD49" i="44"/>
  <c r="AA656" i="39"/>
  <c r="AA48" i="44"/>
  <c r="H656" i="39"/>
  <c r="H48" i="44"/>
  <c r="U455" i="2"/>
  <c r="U453" i="2" s="1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AE597" i="1" s="1"/>
  <c r="F656" i="41"/>
  <c r="F50" i="44"/>
  <c r="R656" i="39"/>
  <c r="R48" i="44"/>
  <c r="Z26" i="44"/>
  <c r="Z656" i="1"/>
  <c r="AC9" i="44"/>
  <c r="AC654" i="40"/>
  <c r="Y453" i="5"/>
  <c r="K455" i="2"/>
  <c r="K453" i="2" s="1"/>
  <c r="E657" i="2"/>
  <c r="E599" i="2"/>
  <c r="E597" i="2" s="1"/>
  <c r="AE657" i="2"/>
  <c r="C656" i="40"/>
  <c r="C49" i="44"/>
  <c r="E657" i="5"/>
  <c r="E599" i="5"/>
  <c r="E597" i="5" s="1"/>
  <c r="U656" i="41"/>
  <c r="U50" i="44"/>
  <c r="M656" i="41"/>
  <c r="M50" i="44"/>
  <c r="M47" i="44" s="1"/>
  <c r="M51" i="44" s="1"/>
  <c r="M52" i="44" s="1"/>
  <c r="AA657" i="5"/>
  <c r="AA599" i="5"/>
  <c r="AA597" i="5" s="1"/>
  <c r="R656" i="40"/>
  <c r="R49" i="44"/>
  <c r="W453" i="5"/>
  <c r="AD26" i="44"/>
  <c r="AD656" i="1"/>
  <c r="G657" i="1"/>
  <c r="G599" i="1"/>
  <c r="G597" i="1" s="1"/>
  <c r="V657" i="2"/>
  <c r="V599" i="2"/>
  <c r="V597" i="2" s="1"/>
  <c r="AB657" i="5"/>
  <c r="AB599" i="5"/>
  <c r="AB597" i="5" s="1"/>
  <c r="G656" i="39"/>
  <c r="G48" i="44"/>
  <c r="AD8" i="44"/>
  <c r="AD654" i="39"/>
  <c r="Q10" i="44"/>
  <c r="Q654" i="41"/>
  <c r="K657" i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N25" i="44"/>
  <c r="U657" i="2"/>
  <c r="U599" i="2"/>
  <c r="U597" i="2" s="1"/>
  <c r="L455" i="1"/>
  <c r="L453" i="1" s="1"/>
  <c r="F599" i="2"/>
  <c r="F597" i="2" s="1"/>
  <c r="T455" i="2"/>
  <c r="T453" i="2" s="1"/>
  <c r="P625" i="2"/>
  <c r="P624" i="2" s="1"/>
  <c r="P660" i="2" s="1"/>
  <c r="P555" i="2"/>
  <c r="P455" i="2" s="1"/>
  <c r="AD455" i="2"/>
  <c r="AD453" i="2" s="1"/>
  <c r="I599" i="2"/>
  <c r="I597" i="2" s="1"/>
  <c r="G657" i="5"/>
  <c r="G599" i="5"/>
  <c r="G597" i="5" s="1"/>
  <c r="D9" i="44"/>
  <c r="D654" i="40"/>
  <c r="J656" i="40"/>
  <c r="J49" i="44"/>
  <c r="Z657" i="2"/>
  <c r="Z599" i="2"/>
  <c r="Z597" i="2" s="1"/>
  <c r="AE656" i="40"/>
  <c r="AE49" i="44"/>
  <c r="M8" i="44"/>
  <c r="M654" i="39"/>
  <c r="L9" i="44"/>
  <c r="L654" i="40"/>
  <c r="F657" i="5"/>
  <c r="F599" i="5"/>
  <c r="F597" i="5" s="1"/>
  <c r="L656" i="39"/>
  <c r="L48" i="44"/>
  <c r="L47" i="44" s="1"/>
  <c r="L51" i="44" s="1"/>
  <c r="Z656" i="41"/>
  <c r="Z50" i="44"/>
  <c r="O657" i="1"/>
  <c r="O599" i="1"/>
  <c r="O597" i="1" s="1"/>
  <c r="E26" i="44"/>
  <c r="E656" i="1"/>
  <c r="Y657" i="5"/>
  <c r="Y599" i="5"/>
  <c r="Y597" i="5" s="1"/>
  <c r="K657" i="2"/>
  <c r="K599" i="2"/>
  <c r="K597" i="2" s="1"/>
  <c r="S656" i="41"/>
  <c r="S50" i="44"/>
  <c r="H26" i="44"/>
  <c r="H656" i="1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J597" i="5" s="1"/>
  <c r="T657" i="5"/>
  <c r="T599" i="5"/>
  <c r="T597" i="5" s="1"/>
  <c r="G625" i="2"/>
  <c r="G624" i="2" s="1"/>
  <c r="G660" i="2" s="1"/>
  <c r="G555" i="2"/>
  <c r="G455" i="2" s="1"/>
  <c r="W657" i="5"/>
  <c r="W599" i="5"/>
  <c r="W597" i="5" s="1"/>
  <c r="V656" i="41"/>
  <c r="V50" i="44"/>
  <c r="V47" i="44" s="1"/>
  <c r="V51" i="44" s="1"/>
  <c r="H10" i="44"/>
  <c r="H654" i="41"/>
  <c r="Z9" i="44"/>
  <c r="Z654" i="40"/>
  <c r="G656" i="40"/>
  <c r="G49" i="44"/>
  <c r="D625" i="2"/>
  <c r="D624" i="2" s="1"/>
  <c r="D660" i="2" s="1"/>
  <c r="D555" i="2"/>
  <c r="D455" i="2" s="1"/>
  <c r="D453" i="2" s="1"/>
  <c r="O47" i="44"/>
  <c r="O51" i="44" s="1"/>
  <c r="S9" i="44"/>
  <c r="S654" i="40"/>
  <c r="R656" i="41"/>
  <c r="R50" i="44"/>
  <c r="J453" i="5"/>
  <c r="L4" i="2"/>
  <c r="R455" i="2"/>
  <c r="R453" i="2" s="1"/>
  <c r="D656" i="41"/>
  <c r="D50" i="44"/>
  <c r="AA455" i="2"/>
  <c r="AA453" i="2" s="1"/>
  <c r="L657" i="1"/>
  <c r="L599" i="1"/>
  <c r="L597" i="1" s="1"/>
  <c r="W625" i="2"/>
  <c r="W624" i="2" s="1"/>
  <c r="W660" i="2" s="1"/>
  <c r="W555" i="2"/>
  <c r="W455" i="2" s="1"/>
  <c r="F656" i="2"/>
  <c r="F24" i="44"/>
  <c r="T657" i="2"/>
  <c r="T599" i="2"/>
  <c r="T597" i="2" s="1"/>
  <c r="U656" i="40"/>
  <c r="U49" i="44"/>
  <c r="I453" i="5"/>
  <c r="M453" i="1"/>
  <c r="AD657" i="2"/>
  <c r="AD599" i="2"/>
  <c r="AD597" i="2" s="1"/>
  <c r="I656" i="2"/>
  <c r="I4" i="44" s="1"/>
  <c r="I24" i="44"/>
  <c r="H597" i="5"/>
  <c r="W656" i="39"/>
  <c r="W48" i="44"/>
  <c r="W47" i="44" s="1"/>
  <c r="W51" i="44" s="1"/>
  <c r="W52" i="44" s="1"/>
  <c r="N656" i="39"/>
  <c r="N48" i="44"/>
  <c r="AE625" i="2"/>
  <c r="AE624" i="2" s="1"/>
  <c r="AE660" i="2" s="1"/>
  <c r="AE555" i="2"/>
  <c r="AE455" i="2" s="1"/>
  <c r="W10" i="44"/>
  <c r="W654" i="41"/>
  <c r="X657" i="1"/>
  <c r="X599" i="1"/>
  <c r="X597" i="1" s="1"/>
  <c r="V25" i="44"/>
  <c r="AC657" i="2"/>
  <c r="U657" i="5"/>
  <c r="U599" i="5"/>
  <c r="U597" i="5" s="1"/>
  <c r="I26" i="44"/>
  <c r="I656" i="1"/>
  <c r="V8" i="44"/>
  <c r="V654" i="39"/>
  <c r="AB9" i="44"/>
  <c r="AB654" i="40"/>
  <c r="Q26" i="44"/>
  <c r="Q656" i="1"/>
  <c r="P656" i="39"/>
  <c r="P48" i="44"/>
  <c r="C656" i="41"/>
  <c r="C50" i="44"/>
  <c r="N657" i="1"/>
  <c r="N9" i="44"/>
  <c r="N654" i="40"/>
  <c r="Y656" i="2"/>
  <c r="Y4" i="44" s="1"/>
  <c r="Y24" i="44"/>
  <c r="R657" i="1"/>
  <c r="R599" i="1"/>
  <c r="R597" i="1" s="1"/>
  <c r="P656" i="41"/>
  <c r="P50" i="44"/>
  <c r="AA453" i="1"/>
  <c r="J656" i="41"/>
  <c r="J50" i="44"/>
  <c r="T656" i="41"/>
  <c r="T50" i="44"/>
  <c r="S25" i="44"/>
  <c r="S656" i="5"/>
  <c r="K657" i="5"/>
  <c r="K599" i="5"/>
  <c r="K597" i="5" s="1"/>
  <c r="AC657" i="5"/>
  <c r="AC599" i="5"/>
  <c r="AC597" i="5" s="1"/>
  <c r="AA656" i="40"/>
  <c r="AA49" i="44"/>
  <c r="P657" i="5"/>
  <c r="P599" i="5"/>
  <c r="P597" i="5" s="1"/>
  <c r="H455" i="2"/>
  <c r="H453" i="2" s="1"/>
  <c r="F657" i="1"/>
  <c r="F599" i="1"/>
  <c r="F597" i="1" s="1"/>
  <c r="Y26" i="44"/>
  <c r="Y656" i="1"/>
  <c r="O8" i="44"/>
  <c r="O654" i="39"/>
  <c r="K656" i="40"/>
  <c r="K49" i="44"/>
  <c r="E656" i="41"/>
  <c r="E50" i="44"/>
  <c r="E47" i="44" s="1"/>
  <c r="E51" i="44" s="1"/>
  <c r="I9" i="44"/>
  <c r="I654" i="40"/>
  <c r="D657" i="1"/>
  <c r="D599" i="1"/>
  <c r="D597" i="1" s="1"/>
  <c r="M9" i="44"/>
  <c r="M654" i="40"/>
  <c r="H656" i="40"/>
  <c r="H49" i="44"/>
  <c r="J657" i="1"/>
  <c r="J599" i="1"/>
  <c r="J597" i="1" s="1"/>
  <c r="R657" i="2"/>
  <c r="R599" i="2"/>
  <c r="R597" i="2" s="1"/>
  <c r="C657" i="2"/>
  <c r="Y656" i="39"/>
  <c r="Y48" i="44"/>
  <c r="K656" i="41"/>
  <c r="K50" i="44"/>
  <c r="AC625" i="2"/>
  <c r="AC624" i="2" s="1"/>
  <c r="AC660" i="2" s="1"/>
  <c r="AC555" i="2"/>
  <c r="AC455" i="2" s="1"/>
  <c r="G657" i="2"/>
  <c r="X657" i="2"/>
  <c r="X599" i="2"/>
  <c r="X597" i="2" s="1"/>
  <c r="M657" i="2"/>
  <c r="AA657" i="2"/>
  <c r="AA599" i="2"/>
  <c r="AA597" i="2" s="1"/>
  <c r="AE453" i="5"/>
  <c r="Z453" i="5"/>
  <c r="N455" i="2"/>
  <c r="N453" i="2" s="1"/>
  <c r="I657" i="5"/>
  <c r="I599" i="5"/>
  <c r="I597" i="5" s="1"/>
  <c r="M657" i="1"/>
  <c r="M599" i="1"/>
  <c r="M597" i="1" s="1"/>
  <c r="J455" i="2"/>
  <c r="J453" i="2" s="1"/>
  <c r="H25" i="44"/>
  <c r="H656" i="5"/>
  <c r="AE2" i="1"/>
  <c r="T2" i="5"/>
  <c r="AB2" i="5"/>
  <c r="E2" i="1"/>
  <c r="P2" i="1"/>
  <c r="AE2" i="5"/>
  <c r="O2" i="1"/>
  <c r="R21" i="66" l="1"/>
  <c r="S21" i="66" s="1"/>
  <c r="N5" i="69"/>
  <c r="N55" i="69" s="1"/>
  <c r="Z29" i="67"/>
  <c r="Z61" i="67" s="1"/>
  <c r="F4" i="44"/>
  <c r="P453" i="2"/>
  <c r="P597" i="1"/>
  <c r="N599" i="1"/>
  <c r="N597" i="1" s="1"/>
  <c r="M613" i="3"/>
  <c r="M659" i="3" s="1"/>
  <c r="N33" i="67" s="1"/>
  <c r="N62" i="67" s="1"/>
  <c r="AC5" i="69"/>
  <c r="AC55" i="69" s="1"/>
  <c r="AF5" i="69"/>
  <c r="AF55" i="69" s="1"/>
  <c r="J47" i="44"/>
  <c r="J51" i="44" s="1"/>
  <c r="P191" i="3"/>
  <c r="E34" i="67"/>
  <c r="E63" i="67" s="1"/>
  <c r="W95" i="67"/>
  <c r="AB34" i="67"/>
  <c r="AB32" i="67" s="1"/>
  <c r="E95" i="67"/>
  <c r="G95" i="67"/>
  <c r="Q95" i="67"/>
  <c r="I95" i="67"/>
  <c r="AE95" i="67"/>
  <c r="X95" i="67"/>
  <c r="D95" i="67"/>
  <c r="U95" i="67"/>
  <c r="Z95" i="67"/>
  <c r="R95" i="67"/>
  <c r="V95" i="67"/>
  <c r="AB95" i="67"/>
  <c r="AD95" i="67"/>
  <c r="H95" i="67"/>
  <c r="AA92" i="44"/>
  <c r="D84" i="44"/>
  <c r="D91" i="44" s="1"/>
  <c r="D92" i="44" s="1"/>
  <c r="P84" i="44"/>
  <c r="P91" i="44" s="1"/>
  <c r="W84" i="44"/>
  <c r="W91" i="44" s="1"/>
  <c r="L84" i="44"/>
  <c r="L91" i="44" s="1"/>
  <c r="L112" i="44"/>
  <c r="M112" i="44"/>
  <c r="K112" i="44"/>
  <c r="U112" i="44"/>
  <c r="D112" i="44"/>
  <c r="AB112" i="44"/>
  <c r="H112" i="44"/>
  <c r="G84" i="44"/>
  <c r="G91" i="44" s="1"/>
  <c r="AC84" i="44"/>
  <c r="AC91" i="44" s="1"/>
  <c r="AE84" i="44"/>
  <c r="AE91" i="44" s="1"/>
  <c r="C84" i="44"/>
  <c r="C91" i="44" s="1"/>
  <c r="H72" i="44"/>
  <c r="Y112" i="44"/>
  <c r="U72" i="44"/>
  <c r="AD72" i="44"/>
  <c r="AE112" i="44"/>
  <c r="P72" i="44"/>
  <c r="Z112" i="44"/>
  <c r="G112" i="44"/>
  <c r="W112" i="44"/>
  <c r="O112" i="44"/>
  <c r="N112" i="44"/>
  <c r="J112" i="44"/>
  <c r="X112" i="44"/>
  <c r="D72" i="44"/>
  <c r="F72" i="44"/>
  <c r="F112" i="44"/>
  <c r="AA112" i="44"/>
  <c r="R112" i="44"/>
  <c r="Y72" i="44"/>
  <c r="AA72" i="44"/>
  <c r="AC112" i="44"/>
  <c r="C72" i="44"/>
  <c r="E112" i="44"/>
  <c r="P112" i="44"/>
  <c r="R84" i="44"/>
  <c r="R91" i="44" s="1"/>
  <c r="M84" i="44"/>
  <c r="M91" i="44" s="1"/>
  <c r="I112" i="44"/>
  <c r="T112" i="44"/>
  <c r="V112" i="44"/>
  <c r="Q112" i="44"/>
  <c r="S112" i="44"/>
  <c r="J52" i="44"/>
  <c r="D555" i="3"/>
  <c r="N47" i="44"/>
  <c r="N51" i="44" s="1"/>
  <c r="N52" i="44" s="1"/>
  <c r="J5" i="69"/>
  <c r="J55" i="69" s="1"/>
  <c r="G29" i="67"/>
  <c r="G61" i="67" s="1"/>
  <c r="N656" i="5"/>
  <c r="M453" i="2"/>
  <c r="X613" i="3"/>
  <c r="X659" i="3" s="1"/>
  <c r="Y33" i="67" s="1"/>
  <c r="K599" i="1"/>
  <c r="K597" i="1" s="1"/>
  <c r="X524" i="3"/>
  <c r="N71" i="44"/>
  <c r="E191" i="3"/>
  <c r="E453" i="1"/>
  <c r="D1" i="71"/>
  <c r="D1" i="70" s="1"/>
  <c r="I30" i="70" s="1"/>
  <c r="E613" i="3"/>
  <c r="E659" i="3" s="1"/>
  <c r="F33" i="67" s="1"/>
  <c r="Q29" i="67"/>
  <c r="Q61" i="67" s="1"/>
  <c r="R29" i="67"/>
  <c r="R61" i="67" s="1"/>
  <c r="X29" i="67"/>
  <c r="X61" i="67" s="1"/>
  <c r="W72" i="44"/>
  <c r="K5" i="68"/>
  <c r="N10" i="68" s="1"/>
  <c r="P29" i="67"/>
  <c r="P61" i="67" s="1"/>
  <c r="H29" i="67"/>
  <c r="H61" i="67" s="1"/>
  <c r="E453" i="2"/>
  <c r="E52" i="44"/>
  <c r="U47" i="44"/>
  <c r="U51" i="44" s="1"/>
  <c r="U52" i="44" s="1"/>
  <c r="K524" i="3"/>
  <c r="Y47" i="44"/>
  <c r="Y51" i="44" s="1"/>
  <c r="Y52" i="44" s="1"/>
  <c r="O52" i="44"/>
  <c r="K613" i="3"/>
  <c r="K659" i="3" s="1"/>
  <c r="L33" i="67" s="1"/>
  <c r="G72" i="44"/>
  <c r="G5" i="69"/>
  <c r="E100" i="67"/>
  <c r="AB29" i="67"/>
  <c r="AB61" i="67" s="1"/>
  <c r="F29" i="67"/>
  <c r="F61" i="67" s="1"/>
  <c r="F97" i="67"/>
  <c r="S29" i="67"/>
  <c r="S61" i="67" s="1"/>
  <c r="S97" i="67"/>
  <c r="K29" i="67"/>
  <c r="K61" i="67" s="1"/>
  <c r="K97" i="67"/>
  <c r="T29" i="67"/>
  <c r="T61" i="67" s="1"/>
  <c r="T97" i="67"/>
  <c r="L96" i="67"/>
  <c r="E29" i="67"/>
  <c r="E61" i="67" s="1"/>
  <c r="E97" i="67"/>
  <c r="E524" i="3"/>
  <c r="L557" i="3"/>
  <c r="L556" i="3" s="1"/>
  <c r="L555" i="3" s="1"/>
  <c r="AF29" i="67"/>
  <c r="AF61" i="67" s="1"/>
  <c r="AF97" i="67"/>
  <c r="I29" i="67"/>
  <c r="I61" i="67" s="1"/>
  <c r="I97" i="67"/>
  <c r="O29" i="67"/>
  <c r="O61" i="67" s="1"/>
  <c r="O97" i="67"/>
  <c r="I96" i="67"/>
  <c r="AE29" i="67"/>
  <c r="AE61" i="67" s="1"/>
  <c r="AE97" i="67"/>
  <c r="Y29" i="67"/>
  <c r="Y61" i="67" s="1"/>
  <c r="Y97" i="67"/>
  <c r="N29" i="67"/>
  <c r="N61" i="67" s="1"/>
  <c r="N97" i="67"/>
  <c r="D2" i="66"/>
  <c r="K29" i="66"/>
  <c r="N8" i="66" s="1"/>
  <c r="W29" i="67"/>
  <c r="W61" i="67" s="1"/>
  <c r="Y60" i="67"/>
  <c r="L55" i="69"/>
  <c r="F60" i="67"/>
  <c r="H191" i="3"/>
  <c r="F298" i="3"/>
  <c r="F297" i="3" s="1"/>
  <c r="X191" i="3"/>
  <c r="AA55" i="69"/>
  <c r="M59" i="69"/>
  <c r="M5" i="69"/>
  <c r="W59" i="69"/>
  <c r="W5" i="69"/>
  <c r="M60" i="67"/>
  <c r="G55" i="69"/>
  <c r="S55" i="69"/>
  <c r="Y5" i="69"/>
  <c r="AB55" i="69"/>
  <c r="I191" i="3"/>
  <c r="K55" i="69"/>
  <c r="L52" i="44"/>
  <c r="X298" i="3"/>
  <c r="X297" i="3" s="1"/>
  <c r="AE191" i="3"/>
  <c r="AF96" i="67"/>
  <c r="AB191" i="3"/>
  <c r="Z191" i="3"/>
  <c r="AA96" i="67"/>
  <c r="O191" i="3"/>
  <c r="E5" i="69"/>
  <c r="F59" i="69"/>
  <c r="F5" i="69"/>
  <c r="X55" i="69"/>
  <c r="Z55" i="69"/>
  <c r="N5" i="66"/>
  <c r="W60" i="67"/>
  <c r="P55" i="69"/>
  <c r="L29" i="67"/>
  <c r="Q60" i="67"/>
  <c r="V29" i="67"/>
  <c r="L191" i="3"/>
  <c r="M96" i="67"/>
  <c r="J191" i="3"/>
  <c r="O7" i="44"/>
  <c r="S191" i="3"/>
  <c r="N191" i="3"/>
  <c r="R191" i="3"/>
  <c r="O59" i="69"/>
  <c r="O5" i="69"/>
  <c r="R55" i="69"/>
  <c r="I55" i="69"/>
  <c r="Q59" i="69"/>
  <c r="Q5" i="69"/>
  <c r="U59" i="69"/>
  <c r="U5" i="69"/>
  <c r="J29" i="67"/>
  <c r="H55" i="69"/>
  <c r="R10" i="66"/>
  <c r="S10" i="66" s="1"/>
  <c r="S40" i="66" s="1"/>
  <c r="K32" i="66"/>
  <c r="N9" i="66" s="1"/>
  <c r="AD55" i="69"/>
  <c r="P298" i="3"/>
  <c r="P297" i="3" s="1"/>
  <c r="AC298" i="3"/>
  <c r="AC297" i="3" s="1"/>
  <c r="P625" i="3"/>
  <c r="P624" i="3" s="1"/>
  <c r="P660" i="3" s="1"/>
  <c r="Q34" i="67" s="1"/>
  <c r="Q63" i="67" s="1"/>
  <c r="AB557" i="3"/>
  <c r="AB556" i="3" s="1"/>
  <c r="AB555" i="3" s="1"/>
  <c r="Z298" i="3"/>
  <c r="Z297" i="3" s="1"/>
  <c r="V557" i="3"/>
  <c r="V556" i="3" s="1"/>
  <c r="V298" i="3"/>
  <c r="V297" i="3" s="1"/>
  <c r="AC453" i="2"/>
  <c r="AE453" i="2"/>
  <c r="M599" i="2"/>
  <c r="M597" i="2" s="1"/>
  <c r="G599" i="2"/>
  <c r="G597" i="2" s="1"/>
  <c r="R557" i="3"/>
  <c r="R556" i="3" s="1"/>
  <c r="R298" i="3"/>
  <c r="R297" i="3" s="1"/>
  <c r="Q72" i="44"/>
  <c r="E597" i="1"/>
  <c r="S613" i="3"/>
  <c r="S659" i="3" s="1"/>
  <c r="T33" i="67" s="1"/>
  <c r="T599" i="1"/>
  <c r="T597" i="1" s="1"/>
  <c r="AB613" i="3"/>
  <c r="AB659" i="3" s="1"/>
  <c r="AC33" i="67" s="1"/>
  <c r="AB524" i="3"/>
  <c r="V72" i="44"/>
  <c r="V656" i="5"/>
  <c r="V5" i="44" s="1"/>
  <c r="T72" i="44"/>
  <c r="AC659" i="1"/>
  <c r="AC599" i="1"/>
  <c r="AC597" i="1" s="1"/>
  <c r="Z613" i="3"/>
  <c r="Z659" i="3" s="1"/>
  <c r="AA33" i="67" s="1"/>
  <c r="V52" i="44"/>
  <c r="AC470" i="3"/>
  <c r="AC467" i="3" s="1"/>
  <c r="AC603" i="3" s="1"/>
  <c r="AC102" i="3"/>
  <c r="AD470" i="3"/>
  <c r="AD467" i="3" s="1"/>
  <c r="AD603" i="3" s="1"/>
  <c r="AD102" i="3"/>
  <c r="O470" i="3"/>
  <c r="O467" i="3" s="1"/>
  <c r="O603" i="3" s="1"/>
  <c r="O102" i="3"/>
  <c r="G470" i="3"/>
  <c r="G467" i="3" s="1"/>
  <c r="G603" i="3" s="1"/>
  <c r="G102" i="3"/>
  <c r="U466" i="3"/>
  <c r="U463" i="3" s="1"/>
  <c r="U5" i="3"/>
  <c r="U4" i="3" s="1"/>
  <c r="Z470" i="3"/>
  <c r="Z467" i="3" s="1"/>
  <c r="Z603" i="3" s="1"/>
  <c r="Z102" i="3"/>
  <c r="R470" i="3"/>
  <c r="R467" i="3" s="1"/>
  <c r="R603" i="3" s="1"/>
  <c r="R102" i="3"/>
  <c r="H470" i="3"/>
  <c r="H467" i="3" s="1"/>
  <c r="H603" i="3" s="1"/>
  <c r="H102" i="3"/>
  <c r="M470" i="3"/>
  <c r="M467" i="3" s="1"/>
  <c r="M603" i="3" s="1"/>
  <c r="M102" i="3"/>
  <c r="W470" i="3"/>
  <c r="W467" i="3" s="1"/>
  <c r="W603" i="3" s="1"/>
  <c r="W102" i="3"/>
  <c r="I466" i="3"/>
  <c r="I463" i="3" s="1"/>
  <c r="I5" i="3"/>
  <c r="S466" i="3"/>
  <c r="S463" i="3" s="1"/>
  <c r="S5" i="3"/>
  <c r="D466" i="3"/>
  <c r="D463" i="3" s="1"/>
  <c r="D5" i="3"/>
  <c r="D4" i="3" s="1"/>
  <c r="E470" i="3"/>
  <c r="E467" i="3" s="1"/>
  <c r="E603" i="3" s="1"/>
  <c r="E102" i="3"/>
  <c r="J470" i="3"/>
  <c r="J467" i="3" s="1"/>
  <c r="J603" i="3" s="1"/>
  <c r="J102" i="3"/>
  <c r="N470" i="3"/>
  <c r="N467" i="3" s="1"/>
  <c r="N603" i="3" s="1"/>
  <c r="N102" i="3"/>
  <c r="AB470" i="3"/>
  <c r="AB467" i="3" s="1"/>
  <c r="AB603" i="3" s="1"/>
  <c r="AB102" i="3"/>
  <c r="AE470" i="3"/>
  <c r="AE467" i="3" s="1"/>
  <c r="AE603" i="3" s="1"/>
  <c r="AE102" i="3"/>
  <c r="AA470" i="3"/>
  <c r="AA467" i="3" s="1"/>
  <c r="AA603" i="3" s="1"/>
  <c r="AA102" i="3"/>
  <c r="C466" i="3"/>
  <c r="C463" i="3" s="1"/>
  <c r="C5" i="3"/>
  <c r="K466" i="3"/>
  <c r="K463" i="3" s="1"/>
  <c r="K5" i="3"/>
  <c r="K4" i="3" s="1"/>
  <c r="F466" i="3"/>
  <c r="F463" i="3" s="1"/>
  <c r="F5" i="3"/>
  <c r="V466" i="3"/>
  <c r="V463" i="3" s="1"/>
  <c r="V5" i="3"/>
  <c r="S48" i="44"/>
  <c r="S656" i="39"/>
  <c r="X656" i="39"/>
  <c r="X48" i="44"/>
  <c r="X47" i="44" s="1"/>
  <c r="X51" i="44" s="1"/>
  <c r="X52" i="44" s="1"/>
  <c r="F656" i="39"/>
  <c r="F48" i="44"/>
  <c r="F47" i="44" s="1"/>
  <c r="F51" i="44" s="1"/>
  <c r="F52" i="44" s="1"/>
  <c r="Z656" i="39"/>
  <c r="Z48" i="44"/>
  <c r="Z47" i="44" s="1"/>
  <c r="Z51" i="44" s="1"/>
  <c r="Z52" i="44" s="1"/>
  <c r="AB656" i="39"/>
  <c r="AB48" i="44"/>
  <c r="AB47" i="44" s="1"/>
  <c r="AB51" i="44" s="1"/>
  <c r="AB52" i="44" s="1"/>
  <c r="I656" i="39"/>
  <c r="I48" i="44"/>
  <c r="S47" i="44"/>
  <c r="S51" i="44" s="1"/>
  <c r="S52" i="44" s="1"/>
  <c r="Q656" i="39"/>
  <c r="Q48" i="44"/>
  <c r="Q47" i="44" s="1"/>
  <c r="Q51" i="44" s="1"/>
  <c r="Q52" i="44" s="1"/>
  <c r="K656" i="39"/>
  <c r="K48" i="44"/>
  <c r="K47" i="44" s="1"/>
  <c r="K51" i="44" s="1"/>
  <c r="K52" i="44" s="1"/>
  <c r="AD47" i="44"/>
  <c r="AD51" i="44" s="1"/>
  <c r="AD52" i="44" s="1"/>
  <c r="G453" i="2"/>
  <c r="W453" i="2"/>
  <c r="W557" i="3"/>
  <c r="W556" i="3" s="1"/>
  <c r="W298" i="3"/>
  <c r="W297" i="3" s="1"/>
  <c r="AE613" i="3"/>
  <c r="AE659" i="3" s="1"/>
  <c r="AF33" i="67" s="1"/>
  <c r="S524" i="3"/>
  <c r="AE524" i="3"/>
  <c r="Z524" i="3"/>
  <c r="R617" i="3"/>
  <c r="R613" i="3" s="1"/>
  <c r="R659" i="3" s="1"/>
  <c r="S33" i="67" s="1"/>
  <c r="R524" i="3"/>
  <c r="AD625" i="3"/>
  <c r="AD624" i="3" s="1"/>
  <c r="AD555" i="3"/>
  <c r="N524" i="3"/>
  <c r="I625" i="3"/>
  <c r="I624" i="3" s="1"/>
  <c r="I660" i="3" s="1"/>
  <c r="J34" i="67" s="1"/>
  <c r="I555" i="3"/>
  <c r="L524" i="3"/>
  <c r="O524" i="3"/>
  <c r="J613" i="3"/>
  <c r="G555" i="3"/>
  <c r="G625" i="3"/>
  <c r="G624" i="3" s="1"/>
  <c r="Y625" i="3"/>
  <c r="Y624" i="3" s="1"/>
  <c r="Y555" i="3"/>
  <c r="Z625" i="3"/>
  <c r="Z624" i="3" s="1"/>
  <c r="Z555" i="3"/>
  <c r="X625" i="3"/>
  <c r="X624" i="3" s="1"/>
  <c r="X555" i="3"/>
  <c r="Q625" i="3"/>
  <c r="Q624" i="3" s="1"/>
  <c r="Q555" i="3"/>
  <c r="U625" i="3"/>
  <c r="U624" i="3" s="1"/>
  <c r="U555" i="3"/>
  <c r="N613" i="3"/>
  <c r="I656" i="41"/>
  <c r="I50" i="44"/>
  <c r="L613" i="3"/>
  <c r="M557" i="3"/>
  <c r="M556" i="3" s="1"/>
  <c r="M298" i="3"/>
  <c r="M297" i="3" s="1"/>
  <c r="J298" i="3"/>
  <c r="J297" i="3" s="1"/>
  <c r="J557" i="3"/>
  <c r="J556" i="3" s="1"/>
  <c r="N555" i="3"/>
  <c r="N625" i="3"/>
  <c r="N624" i="3" s="1"/>
  <c r="N660" i="3" s="1"/>
  <c r="O34" i="67" s="1"/>
  <c r="O63" i="67" s="1"/>
  <c r="I524" i="3"/>
  <c r="K625" i="3"/>
  <c r="K624" i="3" s="1"/>
  <c r="K555" i="3"/>
  <c r="H298" i="3"/>
  <c r="H297" i="3" s="1"/>
  <c r="H557" i="3"/>
  <c r="H556" i="3" s="1"/>
  <c r="S625" i="3"/>
  <c r="S624" i="3" s="1"/>
  <c r="S555" i="3"/>
  <c r="T625" i="3"/>
  <c r="T624" i="3" s="1"/>
  <c r="T555" i="3"/>
  <c r="AE557" i="3"/>
  <c r="AE556" i="3" s="1"/>
  <c r="AE298" i="3"/>
  <c r="AE297" i="3" s="1"/>
  <c r="I613" i="3"/>
  <c r="AC555" i="3"/>
  <c r="AC625" i="3"/>
  <c r="AC624" i="3" s="1"/>
  <c r="E557" i="3"/>
  <c r="E556" i="3" s="1"/>
  <c r="E298" i="3"/>
  <c r="E297" i="3" s="1"/>
  <c r="C557" i="3"/>
  <c r="C556" i="3" s="1"/>
  <c r="C298" i="3"/>
  <c r="C297" i="3" s="1"/>
  <c r="O613" i="3"/>
  <c r="J524" i="3"/>
  <c r="O625" i="3"/>
  <c r="O624" i="3" s="1"/>
  <c r="O660" i="3" s="1"/>
  <c r="P34" i="67" s="1"/>
  <c r="P63" i="67" s="1"/>
  <c r="O555" i="3"/>
  <c r="F625" i="3"/>
  <c r="F624" i="3" s="1"/>
  <c r="F555" i="3"/>
  <c r="C599" i="2"/>
  <c r="C597" i="2" s="1"/>
  <c r="C453" i="2"/>
  <c r="L453" i="2"/>
  <c r="I25" i="44"/>
  <c r="I31" i="44" s="1"/>
  <c r="I656" i="5"/>
  <c r="E10" i="44"/>
  <c r="E7" i="44" s="1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656" i="2"/>
  <c r="AD4" i="44" s="1"/>
  <c r="AD24" i="44"/>
  <c r="T656" i="2"/>
  <c r="T4" i="44" s="1"/>
  <c r="T24" i="44"/>
  <c r="D10" i="44"/>
  <c r="D654" i="41"/>
  <c r="W25" i="44"/>
  <c r="W656" i="5"/>
  <c r="Z656" i="2"/>
  <c r="Z4" i="44" s="1"/>
  <c r="Z24" i="44"/>
  <c r="J9" i="44"/>
  <c r="J7" i="44" s="1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654" i="41"/>
  <c r="Y25" i="44"/>
  <c r="Y31" i="44" s="1"/>
  <c r="Y656" i="5"/>
  <c r="Z10" i="44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I654" i="2"/>
  <c r="U9" i="44"/>
  <c r="U654" i="40"/>
  <c r="F654" i="2"/>
  <c r="L26" i="44"/>
  <c r="L656" i="1"/>
  <c r="R10" i="44"/>
  <c r="R654" i="41"/>
  <c r="V10" i="44"/>
  <c r="V7" i="44" s="1"/>
  <c r="V654" i="41"/>
  <c r="H6" i="44"/>
  <c r="H654" i="1"/>
  <c r="AD10" i="44"/>
  <c r="AD654" i="41"/>
  <c r="C8" i="44"/>
  <c r="C654" i="39"/>
  <c r="D656" i="2"/>
  <c r="D4" i="44" s="1"/>
  <c r="D24" i="44"/>
  <c r="AB10" i="44"/>
  <c r="AB654" i="41"/>
  <c r="X25" i="44"/>
  <c r="X656" i="5"/>
  <c r="G47" i="44"/>
  <c r="G51" i="44" s="1"/>
  <c r="G52" i="44" s="1"/>
  <c r="AB25" i="44"/>
  <c r="AB656" i="5"/>
  <c r="AD6" i="44"/>
  <c r="AD654" i="1"/>
  <c r="M10" i="44"/>
  <c r="M7" i="44" s="1"/>
  <c r="M654" i="41"/>
  <c r="U10" i="44"/>
  <c r="U7" i="44" s="1"/>
  <c r="U654" i="41"/>
  <c r="R8" i="44"/>
  <c r="R654" i="39"/>
  <c r="F10" i="44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H31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656" i="2"/>
  <c r="R4" i="44" s="1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E6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W599" i="2"/>
  <c r="W597" i="2" s="1"/>
  <c r="W26" i="44"/>
  <c r="W656" i="1"/>
  <c r="Q9" i="44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E32" i="67" l="1"/>
  <c r="N95" i="67"/>
  <c r="M72" i="44"/>
  <c r="AC62" i="67"/>
  <c r="AC95" i="67"/>
  <c r="AA62" i="67"/>
  <c r="AA95" i="67"/>
  <c r="F62" i="67"/>
  <c r="F95" i="67"/>
  <c r="Y62" i="67"/>
  <c r="Y95" i="67"/>
  <c r="O100" i="67"/>
  <c r="AB63" i="67"/>
  <c r="AB100" i="67"/>
  <c r="T62" i="67"/>
  <c r="T95" i="67"/>
  <c r="P100" i="67"/>
  <c r="L62" i="67"/>
  <c r="L95" i="67"/>
  <c r="J63" i="67"/>
  <c r="J100" i="67"/>
  <c r="S62" i="67"/>
  <c r="S95" i="67"/>
  <c r="AF62" i="67"/>
  <c r="AF95" i="67"/>
  <c r="Q32" i="67"/>
  <c r="Q100" i="67"/>
  <c r="I251" i="70"/>
  <c r="I187" i="70"/>
  <c r="I183" i="70"/>
  <c r="I179" i="70"/>
  <c r="I175" i="70"/>
  <c r="I171" i="70"/>
  <c r="I167" i="70"/>
  <c r="I163" i="70"/>
  <c r="I155" i="70"/>
  <c r="I143" i="70"/>
  <c r="I95" i="70"/>
  <c r="I250" i="70"/>
  <c r="I218" i="70"/>
  <c r="I190" i="70"/>
  <c r="I186" i="70"/>
  <c r="I182" i="70"/>
  <c r="I178" i="70"/>
  <c r="I174" i="70"/>
  <c r="I170" i="70"/>
  <c r="I166" i="70"/>
  <c r="I162" i="70"/>
  <c r="I158" i="70"/>
  <c r="I154" i="70"/>
  <c r="I189" i="70"/>
  <c r="I185" i="70"/>
  <c r="I177" i="70"/>
  <c r="I173" i="70"/>
  <c r="I165" i="70"/>
  <c r="I161" i="70"/>
  <c r="I157" i="70"/>
  <c r="I153" i="70"/>
  <c r="I220" i="70"/>
  <c r="I188" i="70"/>
  <c r="I184" i="70"/>
  <c r="I180" i="70"/>
  <c r="I176" i="70"/>
  <c r="I172" i="70"/>
  <c r="I164" i="70"/>
  <c r="I156" i="70"/>
  <c r="I152" i="70"/>
  <c r="I254" i="70"/>
  <c r="I253" i="70"/>
  <c r="I221" i="70"/>
  <c r="I65" i="70"/>
  <c r="I252" i="70"/>
  <c r="I10" i="70"/>
  <c r="I61" i="70"/>
  <c r="I3" i="70"/>
  <c r="I92" i="70"/>
  <c r="I8" i="70"/>
  <c r="I60" i="70"/>
  <c r="I150" i="70"/>
  <c r="I226" i="70"/>
  <c r="I222" i="70"/>
  <c r="I230" i="70"/>
  <c r="I231" i="70"/>
  <c r="I224" i="70"/>
  <c r="I225" i="70"/>
  <c r="I223" i="70"/>
  <c r="I227" i="70"/>
  <c r="I16" i="70"/>
  <c r="I228" i="70"/>
  <c r="I229" i="70"/>
  <c r="I69" i="70"/>
  <c r="I144" i="70"/>
  <c r="I135" i="70"/>
  <c r="I139" i="70"/>
  <c r="I131" i="70"/>
  <c r="I136" i="70"/>
  <c r="I128" i="70"/>
  <c r="I114" i="70"/>
  <c r="I127" i="70"/>
  <c r="I4" i="70"/>
  <c r="I35" i="70"/>
  <c r="I51" i="70"/>
  <c r="I140" i="70"/>
  <c r="I122" i="70"/>
  <c r="I123" i="70"/>
  <c r="I106" i="70"/>
  <c r="I125" i="70"/>
  <c r="I111" i="70"/>
  <c r="I91" i="70"/>
  <c r="I99" i="70"/>
  <c r="I109" i="70"/>
  <c r="I79" i="70"/>
  <c r="I118" i="70"/>
  <c r="I101" i="70"/>
  <c r="I124" i="70"/>
  <c r="I117" i="70"/>
  <c r="I107" i="70"/>
  <c r="I113" i="70"/>
  <c r="I121" i="70"/>
  <c r="I103" i="70"/>
  <c r="I141" i="70"/>
  <c r="I110" i="70"/>
  <c r="I100" i="70"/>
  <c r="I126" i="70"/>
  <c r="I142" i="70"/>
  <c r="I75" i="70"/>
  <c r="I138" i="70"/>
  <c r="I46" i="70"/>
  <c r="I21" i="70"/>
  <c r="I102" i="70"/>
  <c r="I133" i="70"/>
  <c r="I6" i="70"/>
  <c r="I72" i="70"/>
  <c r="I93" i="70"/>
  <c r="I104" i="70"/>
  <c r="I22" i="70"/>
  <c r="I129" i="70"/>
  <c r="I134" i="70"/>
  <c r="I137" i="70"/>
  <c r="I18" i="70"/>
  <c r="I132" i="70"/>
  <c r="I105" i="70"/>
  <c r="I116" i="70"/>
  <c r="I112" i="70"/>
  <c r="I19" i="70"/>
  <c r="I120" i="70"/>
  <c r="I119" i="70"/>
  <c r="I130" i="70"/>
  <c r="I13" i="70"/>
  <c r="I108" i="70"/>
  <c r="I115" i="70"/>
  <c r="I81" i="70"/>
  <c r="I146" i="70"/>
  <c r="I71" i="70"/>
  <c r="I55" i="70"/>
  <c r="I145" i="70"/>
  <c r="I5" i="70"/>
  <c r="I43" i="70"/>
  <c r="I149" i="70"/>
  <c r="I148" i="70"/>
  <c r="I147" i="70"/>
  <c r="I7" i="70"/>
  <c r="I90" i="70"/>
  <c r="I151" i="70"/>
  <c r="I28" i="70"/>
  <c r="I82" i="70"/>
  <c r="I97" i="70"/>
  <c r="I24" i="70"/>
  <c r="I209" i="70"/>
  <c r="I57" i="70"/>
  <c r="I238" i="70"/>
  <c r="I197" i="70"/>
  <c r="I15" i="70"/>
  <c r="I201" i="70"/>
  <c r="I50" i="70"/>
  <c r="I12" i="70"/>
  <c r="I211" i="70"/>
  <c r="I212" i="70"/>
  <c r="I27" i="70"/>
  <c r="I53" i="70"/>
  <c r="I88" i="70"/>
  <c r="I242" i="70"/>
  <c r="I168" i="70"/>
  <c r="I14" i="70"/>
  <c r="I244" i="70"/>
  <c r="I47" i="70"/>
  <c r="I240" i="70"/>
  <c r="I87" i="70"/>
  <c r="I234" i="70"/>
  <c r="I193" i="70"/>
  <c r="I192" i="70"/>
  <c r="I33" i="70"/>
  <c r="I38" i="70"/>
  <c r="I160" i="70"/>
  <c r="I199" i="70"/>
  <c r="I32" i="70"/>
  <c r="I66" i="70"/>
  <c r="I62" i="70"/>
  <c r="I84" i="70"/>
  <c r="I54" i="70"/>
  <c r="I36" i="70"/>
  <c r="I31" i="70"/>
  <c r="I11" i="70"/>
  <c r="I86" i="70"/>
  <c r="I217" i="70"/>
  <c r="I159" i="70"/>
  <c r="I74" i="70"/>
  <c r="I205" i="70"/>
  <c r="I96" i="70"/>
  <c r="I25" i="70"/>
  <c r="I59" i="70"/>
  <c r="I29" i="70"/>
  <c r="I216" i="70"/>
  <c r="I210" i="70"/>
  <c r="I194" i="70"/>
  <c r="I241" i="70"/>
  <c r="I37" i="70"/>
  <c r="I243" i="70"/>
  <c r="I213" i="70"/>
  <c r="I85" i="70"/>
  <c r="I208" i="70"/>
  <c r="I198" i="70"/>
  <c r="I41" i="70"/>
  <c r="I200" i="70"/>
  <c r="I206" i="70"/>
  <c r="I204" i="70"/>
  <c r="I80" i="70"/>
  <c r="I42" i="70"/>
  <c r="I214" i="70"/>
  <c r="I202" i="70"/>
  <c r="I191" i="70"/>
  <c r="I215" i="70"/>
  <c r="I195" i="70"/>
  <c r="I196" i="70"/>
  <c r="I70" i="70"/>
  <c r="I98" i="70"/>
  <c r="I207" i="70"/>
  <c r="I232" i="70"/>
  <c r="I44" i="70"/>
  <c r="I83" i="70"/>
  <c r="I20" i="70"/>
  <c r="I233" i="70"/>
  <c r="I235" i="70"/>
  <c r="I45" i="70"/>
  <c r="I239" i="70"/>
  <c r="I52" i="70"/>
  <c r="I34" i="70"/>
  <c r="I58" i="70"/>
  <c r="I77" i="70"/>
  <c r="I247" i="70"/>
  <c r="I236" i="70"/>
  <c r="I23" i="70"/>
  <c r="I203" i="70"/>
  <c r="I64" i="70"/>
  <c r="I245" i="70"/>
  <c r="I67" i="70"/>
  <c r="I237" i="70"/>
  <c r="I249" i="70"/>
  <c r="I40" i="70"/>
  <c r="I68" i="70"/>
  <c r="I94" i="70"/>
  <c r="I48" i="70"/>
  <c r="I248" i="70"/>
  <c r="I89" i="70"/>
  <c r="I9" i="70"/>
  <c r="I17" i="70"/>
  <c r="I246" i="70"/>
  <c r="I56" i="70"/>
  <c r="I219" i="70"/>
  <c r="I26" i="70"/>
  <c r="I169" i="70"/>
  <c r="I49" i="70"/>
  <c r="I73" i="70"/>
  <c r="I76" i="70"/>
  <c r="I181" i="70"/>
  <c r="I39" i="70"/>
  <c r="I78" i="70"/>
  <c r="I63" i="70"/>
  <c r="AE72" i="44"/>
  <c r="N92" i="44"/>
  <c r="AB72" i="44"/>
  <c r="P92" i="44"/>
  <c r="Z72" i="44"/>
  <c r="I92" i="44"/>
  <c r="S72" i="44"/>
  <c r="K72" i="44"/>
  <c r="O92" i="44"/>
  <c r="R72" i="44"/>
  <c r="E72" i="44"/>
  <c r="X72" i="44"/>
  <c r="L625" i="3"/>
  <c r="L624" i="3" s="1"/>
  <c r="L660" i="3" s="1"/>
  <c r="M34" i="67" s="1"/>
  <c r="I47" i="44"/>
  <c r="I51" i="44" s="1"/>
  <c r="I52" i="44" s="1"/>
  <c r="S4" i="3"/>
  <c r="K5" i="66"/>
  <c r="D7" i="44"/>
  <c r="F189" i="70"/>
  <c r="F174" i="70"/>
  <c r="F183" i="70"/>
  <c r="F177" i="70"/>
  <c r="F180" i="70"/>
  <c r="F173" i="70"/>
  <c r="F178" i="70"/>
  <c r="F218" i="70"/>
  <c r="F171" i="70"/>
  <c r="F185" i="70"/>
  <c r="F187" i="70"/>
  <c r="F251" i="70"/>
  <c r="F166" i="70"/>
  <c r="F175" i="70"/>
  <c r="F143" i="70"/>
  <c r="F176" i="70"/>
  <c r="F153" i="70"/>
  <c r="F172" i="70"/>
  <c r="F165" i="70"/>
  <c r="F161" i="70"/>
  <c r="F170" i="70"/>
  <c r="F163" i="70"/>
  <c r="F182" i="70"/>
  <c r="F158" i="70"/>
  <c r="F167" i="70"/>
  <c r="F164" i="70"/>
  <c r="F220" i="70"/>
  <c r="F157" i="70"/>
  <c r="F152" i="70"/>
  <c r="F162" i="70"/>
  <c r="F250" i="70"/>
  <c r="F155" i="70"/>
  <c r="F190" i="70"/>
  <c r="F95" i="70"/>
  <c r="F188" i="70"/>
  <c r="F156" i="70"/>
  <c r="F186" i="70"/>
  <c r="F154" i="70"/>
  <c r="F179" i="70"/>
  <c r="F184" i="70"/>
  <c r="F221" i="70"/>
  <c r="F254" i="70"/>
  <c r="F253" i="70"/>
  <c r="F65" i="70"/>
  <c r="F92" i="70"/>
  <c r="F10" i="70"/>
  <c r="F8" i="70"/>
  <c r="F252" i="70"/>
  <c r="F3" i="70"/>
  <c r="G3" i="70" s="1"/>
  <c r="F61" i="70"/>
  <c r="F150" i="70"/>
  <c r="F60" i="70"/>
  <c r="F222" i="70"/>
  <c r="F226" i="70"/>
  <c r="F230" i="70"/>
  <c r="F231" i="70"/>
  <c r="F223" i="70"/>
  <c r="F225" i="70"/>
  <c r="F228" i="70"/>
  <c r="F16" i="70"/>
  <c r="F69" i="70"/>
  <c r="F229" i="70"/>
  <c r="F224" i="70"/>
  <c r="F227" i="70"/>
  <c r="F114" i="70"/>
  <c r="F135" i="70"/>
  <c r="F144" i="70"/>
  <c r="F131" i="70"/>
  <c r="F139" i="70"/>
  <c r="F127" i="70"/>
  <c r="F128" i="70"/>
  <c r="F136" i="70"/>
  <c r="F19" i="70"/>
  <c r="F21" i="70"/>
  <c r="F35" i="70"/>
  <c r="F107" i="70"/>
  <c r="F101" i="70"/>
  <c r="F124" i="70"/>
  <c r="F126" i="70"/>
  <c r="F142" i="70"/>
  <c r="F72" i="70"/>
  <c r="F93" i="70"/>
  <c r="F134" i="70"/>
  <c r="F110" i="70"/>
  <c r="F100" i="70"/>
  <c r="F120" i="70"/>
  <c r="F102" i="70"/>
  <c r="F13" i="70"/>
  <c r="F116" i="70"/>
  <c r="F118" i="70"/>
  <c r="F133" i="70"/>
  <c r="F46" i="70"/>
  <c r="F4" i="70"/>
  <c r="F51" i="70"/>
  <c r="F137" i="70"/>
  <c r="F119" i="70"/>
  <c r="F130" i="70"/>
  <c r="F22" i="70"/>
  <c r="F129" i="70"/>
  <c r="F125" i="70"/>
  <c r="F112" i="70"/>
  <c r="F122" i="70"/>
  <c r="F138" i="70"/>
  <c r="F105" i="70"/>
  <c r="F79" i="70"/>
  <c r="F115" i="70"/>
  <c r="F111" i="70"/>
  <c r="F91" i="70"/>
  <c r="F108" i="70"/>
  <c r="F113" i="70"/>
  <c r="F121" i="70"/>
  <c r="F123" i="70"/>
  <c r="F106" i="70"/>
  <c r="F18" i="70"/>
  <c r="F132" i="70"/>
  <c r="F140" i="70"/>
  <c r="F75" i="70"/>
  <c r="F109" i="70"/>
  <c r="F103" i="70"/>
  <c r="F141" i="70"/>
  <c r="F99" i="70"/>
  <c r="F6" i="70"/>
  <c r="F117" i="70"/>
  <c r="F104" i="70"/>
  <c r="F151" i="70"/>
  <c r="F81" i="70"/>
  <c r="F146" i="70"/>
  <c r="F5" i="70"/>
  <c r="F148" i="70"/>
  <c r="F43" i="70"/>
  <c r="F145" i="70"/>
  <c r="F71" i="70"/>
  <c r="F149" i="70"/>
  <c r="F7" i="70"/>
  <c r="F147" i="70"/>
  <c r="F90" i="70"/>
  <c r="F50" i="70"/>
  <c r="F12" i="70"/>
  <c r="F212" i="70"/>
  <c r="F244" i="70"/>
  <c r="F62" i="70"/>
  <c r="F215" i="70"/>
  <c r="F195" i="70"/>
  <c r="F208" i="70"/>
  <c r="F204" i="70"/>
  <c r="F80" i="70"/>
  <c r="F96" i="70"/>
  <c r="F209" i="70"/>
  <c r="F54" i="70"/>
  <c r="F15" i="70"/>
  <c r="F210" i="70"/>
  <c r="F194" i="70"/>
  <c r="F198" i="70"/>
  <c r="F42" i="70"/>
  <c r="F168" i="70"/>
  <c r="F192" i="70"/>
  <c r="F32" i="70"/>
  <c r="F66" i="70"/>
  <c r="F84" i="70"/>
  <c r="F45" i="70"/>
  <c r="F217" i="70"/>
  <c r="F239" i="70"/>
  <c r="F238" i="70"/>
  <c r="F37" i="70"/>
  <c r="F243" i="70"/>
  <c r="F197" i="70"/>
  <c r="F83" i="70"/>
  <c r="F20" i="70"/>
  <c r="F28" i="70"/>
  <c r="F82" i="70"/>
  <c r="F97" i="70"/>
  <c r="F44" i="70"/>
  <c r="F85" i="70"/>
  <c r="F196" i="70"/>
  <c r="F233" i="70"/>
  <c r="F24" i="70"/>
  <c r="F86" i="70"/>
  <c r="F25" i="70"/>
  <c r="F59" i="70"/>
  <c r="F241" i="70"/>
  <c r="F41" i="70"/>
  <c r="F213" i="70"/>
  <c r="F14" i="70"/>
  <c r="F206" i="70"/>
  <c r="F33" i="70"/>
  <c r="F207" i="70"/>
  <c r="F232" i="70"/>
  <c r="F38" i="70"/>
  <c r="F53" i="70"/>
  <c r="F88" i="70"/>
  <c r="F47" i="70"/>
  <c r="F240" i="70"/>
  <c r="F193" i="70"/>
  <c r="F201" i="70"/>
  <c r="F242" i="70"/>
  <c r="F87" i="70"/>
  <c r="F234" i="70"/>
  <c r="F200" i="70"/>
  <c r="F202" i="70"/>
  <c r="F191" i="70"/>
  <c r="F70" i="70"/>
  <c r="F98" i="70"/>
  <c r="F235" i="70"/>
  <c r="F211" i="70"/>
  <c r="F29" i="70"/>
  <c r="F216" i="70"/>
  <c r="F36" i="70"/>
  <c r="F159" i="70"/>
  <c r="F74" i="70"/>
  <c r="F214" i="70"/>
  <c r="F27" i="70"/>
  <c r="F160" i="70"/>
  <c r="F199" i="70"/>
  <c r="F31" i="70"/>
  <c r="F11" i="70"/>
  <c r="F205" i="70"/>
  <c r="F55" i="70"/>
  <c r="F57" i="70"/>
  <c r="F23" i="70"/>
  <c r="F203" i="70"/>
  <c r="F77" i="70"/>
  <c r="F26" i="70"/>
  <c r="F68" i="70"/>
  <c r="F73" i="70"/>
  <c r="F56" i="70"/>
  <c r="F40" i="70"/>
  <c r="F248" i="70"/>
  <c r="F249" i="70"/>
  <c r="F236" i="70"/>
  <c r="F246" i="70"/>
  <c r="F58" i="70"/>
  <c r="F9" i="70"/>
  <c r="F76" i="70"/>
  <c r="F219" i="70"/>
  <c r="F237" i="70"/>
  <c r="F247" i="70"/>
  <c r="F169" i="70"/>
  <c r="F67" i="70"/>
  <c r="F49" i="70"/>
  <c r="F52" i="70"/>
  <c r="F34" i="70"/>
  <c r="F181" i="70"/>
  <c r="F48" i="70"/>
  <c r="F89" i="70"/>
  <c r="F17" i="70"/>
  <c r="F64" i="70"/>
  <c r="F245" i="70"/>
  <c r="F94" i="70"/>
  <c r="F30" i="70"/>
  <c r="F39" i="70"/>
  <c r="F63" i="70"/>
  <c r="F78" i="70"/>
  <c r="I4" i="3"/>
  <c r="AB5" i="67"/>
  <c r="AB55" i="67" s="1"/>
  <c r="AB56" i="67" s="1"/>
  <c r="O96" i="67"/>
  <c r="Y96" i="67"/>
  <c r="F31" i="44"/>
  <c r="K96" i="67"/>
  <c r="N31" i="44"/>
  <c r="F4" i="3"/>
  <c r="S96" i="67"/>
  <c r="T96" i="67"/>
  <c r="P96" i="67"/>
  <c r="AC96" i="67"/>
  <c r="J96" i="67"/>
  <c r="K31" i="44"/>
  <c r="P7" i="44"/>
  <c r="D31" i="44"/>
  <c r="T6" i="66"/>
  <c r="T36" i="66"/>
  <c r="T16" i="66"/>
  <c r="T27" i="66"/>
  <c r="T24" i="66"/>
  <c r="T32" i="66"/>
  <c r="T18" i="66"/>
  <c r="T35" i="66"/>
  <c r="T34" i="66"/>
  <c r="T14" i="66"/>
  <c r="T37" i="66"/>
  <c r="T22" i="66"/>
  <c r="T7" i="66"/>
  <c r="T19" i="66"/>
  <c r="T25" i="66"/>
  <c r="T15" i="66"/>
  <c r="T12" i="66"/>
  <c r="T9" i="66"/>
  <c r="T13" i="66"/>
  <c r="T26" i="66"/>
  <c r="T20" i="66"/>
  <c r="T33" i="66"/>
  <c r="T5" i="66"/>
  <c r="T17" i="66"/>
  <c r="T8" i="66"/>
  <c r="T31" i="66"/>
  <c r="T11" i="66"/>
  <c r="T21" i="66"/>
  <c r="T28" i="66"/>
  <c r="T23" i="66"/>
  <c r="T30" i="66"/>
  <c r="T29" i="66"/>
  <c r="V61" i="67"/>
  <c r="J31" i="44"/>
  <c r="J61" i="67"/>
  <c r="Q55" i="69"/>
  <c r="E5" i="67"/>
  <c r="N12" i="66"/>
  <c r="E55" i="69"/>
  <c r="Y55" i="69"/>
  <c r="M55" i="69"/>
  <c r="O55" i="69"/>
  <c r="Q5" i="67"/>
  <c r="L61" i="67"/>
  <c r="W55" i="69"/>
  <c r="T10" i="66"/>
  <c r="U55" i="69"/>
  <c r="F55" i="69"/>
  <c r="V4" i="3"/>
  <c r="AB625" i="3"/>
  <c r="AB624" i="3" s="1"/>
  <c r="AB660" i="3" s="1"/>
  <c r="V555" i="3"/>
  <c r="V625" i="3"/>
  <c r="V624" i="3" s="1"/>
  <c r="V660" i="3" s="1"/>
  <c r="W34" i="67" s="1"/>
  <c r="R625" i="3"/>
  <c r="R624" i="3" s="1"/>
  <c r="R660" i="3" s="1"/>
  <c r="S34" i="67" s="1"/>
  <c r="R555" i="3"/>
  <c r="V654" i="5"/>
  <c r="AC66" i="44"/>
  <c r="AC71" i="44" s="1"/>
  <c r="AC72" i="44" s="1"/>
  <c r="AC656" i="1"/>
  <c r="AA466" i="3"/>
  <c r="AA463" i="3" s="1"/>
  <c r="AA5" i="3"/>
  <c r="AA4" i="3" s="1"/>
  <c r="AB466" i="3"/>
  <c r="AB463" i="3" s="1"/>
  <c r="AB5" i="3"/>
  <c r="AB4" i="3" s="1"/>
  <c r="M466" i="3"/>
  <c r="M463" i="3" s="1"/>
  <c r="M5" i="3"/>
  <c r="M4" i="3" s="1"/>
  <c r="P470" i="3"/>
  <c r="P467" i="3" s="1"/>
  <c r="P603" i="3" s="1"/>
  <c r="P102" i="3"/>
  <c r="V602" i="3"/>
  <c r="V600" i="3" s="1"/>
  <c r="V456" i="3"/>
  <c r="K602" i="3"/>
  <c r="K600" i="3" s="1"/>
  <c r="K657" i="3" s="1"/>
  <c r="K456" i="3"/>
  <c r="K455" i="3" s="1"/>
  <c r="K453" i="3" s="1"/>
  <c r="J466" i="3"/>
  <c r="J463" i="3" s="1"/>
  <c r="J5" i="3"/>
  <c r="J4" i="3" s="1"/>
  <c r="D602" i="3"/>
  <c r="D600" i="3" s="1"/>
  <c r="D456" i="3"/>
  <c r="D455" i="3" s="1"/>
  <c r="D453" i="3" s="1"/>
  <c r="I602" i="3"/>
  <c r="I600" i="3" s="1"/>
  <c r="I657" i="3" s="1"/>
  <c r="I456" i="3"/>
  <c r="I455" i="3" s="1"/>
  <c r="Y470" i="3"/>
  <c r="Y467" i="3" s="1"/>
  <c r="Y603" i="3" s="1"/>
  <c r="Y102" i="3"/>
  <c r="T470" i="3"/>
  <c r="T467" i="3" s="1"/>
  <c r="T603" i="3" s="1"/>
  <c r="T102" i="3"/>
  <c r="L470" i="3"/>
  <c r="L467" i="3" s="1"/>
  <c r="L603" i="3" s="1"/>
  <c r="L102" i="3"/>
  <c r="AC466" i="3"/>
  <c r="AC463" i="3" s="1"/>
  <c r="AC5" i="3"/>
  <c r="AC4" i="3" s="1"/>
  <c r="AE466" i="3"/>
  <c r="AE463" i="3" s="1"/>
  <c r="AE5" i="3"/>
  <c r="AE4" i="3" s="1"/>
  <c r="N466" i="3"/>
  <c r="N463" i="3" s="1"/>
  <c r="N5" i="3"/>
  <c r="N4" i="3" s="1"/>
  <c r="X470" i="3"/>
  <c r="X467" i="3" s="1"/>
  <c r="X603" i="3" s="1"/>
  <c r="X102" i="3"/>
  <c r="W466" i="3"/>
  <c r="W463" i="3" s="1"/>
  <c r="W5" i="3"/>
  <c r="W4" i="3" s="1"/>
  <c r="H466" i="3"/>
  <c r="H463" i="3" s="1"/>
  <c r="H5" i="3"/>
  <c r="H4" i="3" s="1"/>
  <c r="U602" i="3"/>
  <c r="U600" i="3" s="1"/>
  <c r="U657" i="3" s="1"/>
  <c r="U456" i="3"/>
  <c r="U455" i="3" s="1"/>
  <c r="U453" i="3" s="1"/>
  <c r="O466" i="3"/>
  <c r="O463" i="3" s="1"/>
  <c r="O5" i="3"/>
  <c r="O4" i="3" s="1"/>
  <c r="F602" i="3"/>
  <c r="F600" i="3" s="1"/>
  <c r="F657" i="3" s="1"/>
  <c r="F456" i="3"/>
  <c r="F455" i="3" s="1"/>
  <c r="C602" i="3"/>
  <c r="C600" i="3" s="1"/>
  <c r="C657" i="3" s="1"/>
  <c r="C456" i="3"/>
  <c r="E466" i="3"/>
  <c r="E463" i="3" s="1"/>
  <c r="E5" i="3"/>
  <c r="E4" i="3" s="1"/>
  <c r="S602" i="3"/>
  <c r="S600" i="3" s="1"/>
  <c r="S657" i="3" s="1"/>
  <c r="S456" i="3"/>
  <c r="S455" i="3" s="1"/>
  <c r="R466" i="3"/>
  <c r="R463" i="3" s="1"/>
  <c r="R5" i="3"/>
  <c r="R4" i="3" s="1"/>
  <c r="Z466" i="3"/>
  <c r="Z463" i="3" s="1"/>
  <c r="Z5" i="3"/>
  <c r="Z4" i="3" s="1"/>
  <c r="Q470" i="3"/>
  <c r="Q467" i="3" s="1"/>
  <c r="Q603" i="3" s="1"/>
  <c r="Q102" i="3"/>
  <c r="G466" i="3"/>
  <c r="G463" i="3" s="1"/>
  <c r="G5" i="3"/>
  <c r="G4" i="3" s="1"/>
  <c r="AD466" i="3"/>
  <c r="AD463" i="3" s="1"/>
  <c r="AD5" i="3"/>
  <c r="AD4" i="3" s="1"/>
  <c r="K654" i="39"/>
  <c r="K8" i="44"/>
  <c r="K7" i="44" s="1"/>
  <c r="F8" i="44"/>
  <c r="F7" i="44" s="1"/>
  <c r="F654" i="39"/>
  <c r="S8" i="44"/>
  <c r="S7" i="44" s="1"/>
  <c r="S654" i="39"/>
  <c r="I8" i="44"/>
  <c r="I654" i="39"/>
  <c r="Q654" i="39"/>
  <c r="Q8" i="44"/>
  <c r="Q7" i="44" s="1"/>
  <c r="Z8" i="44"/>
  <c r="Z7" i="44" s="1"/>
  <c r="Z654" i="39"/>
  <c r="AB8" i="44"/>
  <c r="AB7" i="44" s="1"/>
  <c r="AB654" i="39"/>
  <c r="X8" i="44"/>
  <c r="X7" i="44" s="1"/>
  <c r="X654" i="39"/>
  <c r="M31" i="44"/>
  <c r="E31" i="44"/>
  <c r="L31" i="44"/>
  <c r="C31" i="44"/>
  <c r="G31" i="44"/>
  <c r="AA31" i="44"/>
  <c r="W31" i="44"/>
  <c r="AC31" i="44"/>
  <c r="R31" i="44"/>
  <c r="W555" i="3"/>
  <c r="W625" i="3"/>
  <c r="W624" i="3" s="1"/>
  <c r="AA7" i="44"/>
  <c r="AD7" i="44"/>
  <c r="O659" i="3"/>
  <c r="P33" i="67" s="1"/>
  <c r="P32" i="67" s="1"/>
  <c r="T660" i="3"/>
  <c r="M625" i="3"/>
  <c r="M624" i="3" s="1"/>
  <c r="M555" i="3"/>
  <c r="U660" i="3"/>
  <c r="X660" i="3"/>
  <c r="Y660" i="3"/>
  <c r="I659" i="3"/>
  <c r="J33" i="67" s="1"/>
  <c r="J32" i="67" s="1"/>
  <c r="I10" i="44"/>
  <c r="I654" i="41"/>
  <c r="G660" i="3"/>
  <c r="F660" i="3"/>
  <c r="C625" i="3"/>
  <c r="C624" i="3" s="1"/>
  <c r="C555" i="3"/>
  <c r="E625" i="3"/>
  <c r="E624" i="3" s="1"/>
  <c r="E555" i="3"/>
  <c r="S660" i="3"/>
  <c r="K660" i="3"/>
  <c r="L659" i="3"/>
  <c r="M33" i="67" s="1"/>
  <c r="N659" i="3"/>
  <c r="O33" i="67" s="1"/>
  <c r="O32" i="67" s="1"/>
  <c r="O5" i="67" s="1"/>
  <c r="O55" i="67" s="1"/>
  <c r="O56" i="67" s="1"/>
  <c r="Q660" i="3"/>
  <c r="AC660" i="3"/>
  <c r="AE625" i="3"/>
  <c r="AE624" i="3" s="1"/>
  <c r="AE555" i="3"/>
  <c r="H625" i="3"/>
  <c r="H624" i="3" s="1"/>
  <c r="H555" i="3"/>
  <c r="J625" i="3"/>
  <c r="J624" i="3" s="1"/>
  <c r="J660" i="3" s="1"/>
  <c r="K34" i="67" s="1"/>
  <c r="J555" i="3"/>
  <c r="Z660" i="3"/>
  <c r="J659" i="3"/>
  <c r="K33" i="67" s="1"/>
  <c r="AD660" i="3"/>
  <c r="G6" i="44"/>
  <c r="G654" i="1"/>
  <c r="R654" i="2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V11" i="44"/>
  <c r="V654" i="2"/>
  <c r="W7" i="44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AD31" i="44"/>
  <c r="AE5" i="44"/>
  <c r="AE654" i="5"/>
  <c r="S6" i="44"/>
  <c r="S654" i="1"/>
  <c r="S654" i="2"/>
  <c r="AB31" i="44"/>
  <c r="C5" i="44"/>
  <c r="C654" i="5"/>
  <c r="AB654" i="2"/>
  <c r="U31" i="44"/>
  <c r="K654" i="2"/>
  <c r="N7" i="44"/>
  <c r="K5" i="44"/>
  <c r="K654" i="5"/>
  <c r="F6" i="44"/>
  <c r="F654" i="1"/>
  <c r="Y7" i="44"/>
  <c r="M654" i="2"/>
  <c r="Q31" i="44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M6" i="44"/>
  <c r="M654" i="1"/>
  <c r="O31" i="44"/>
  <c r="T6" i="44"/>
  <c r="T654" i="1"/>
  <c r="H7" i="44"/>
  <c r="Z654" i="2"/>
  <c r="AD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Q5" i="44"/>
  <c r="Q654" i="5"/>
  <c r="S31" i="44"/>
  <c r="W5" i="44"/>
  <c r="W654" i="5"/>
  <c r="T31" i="44"/>
  <c r="S453" i="3" l="1"/>
  <c r="F453" i="3"/>
  <c r="K62" i="67"/>
  <c r="K95" i="67"/>
  <c r="AD34" i="67"/>
  <c r="L34" i="67"/>
  <c r="Y34" i="67"/>
  <c r="U34" i="67"/>
  <c r="AC34" i="67"/>
  <c r="AA34" i="67"/>
  <c r="R34" i="67"/>
  <c r="T34" i="67"/>
  <c r="V34" i="67"/>
  <c r="P62" i="67"/>
  <c r="P95" i="67"/>
  <c r="S63" i="67"/>
  <c r="S100" i="67"/>
  <c r="S32" i="67"/>
  <c r="S5" i="67" s="1"/>
  <c r="S55" i="67" s="1"/>
  <c r="O62" i="67"/>
  <c r="O66" i="67" s="1"/>
  <c r="O95" i="67"/>
  <c r="G34" i="67"/>
  <c r="J62" i="67"/>
  <c r="J95" i="67"/>
  <c r="W63" i="67"/>
  <c r="W100" i="67"/>
  <c r="W32" i="67"/>
  <c r="W5" i="67" s="1"/>
  <c r="W55" i="67" s="1"/>
  <c r="K32" i="67"/>
  <c r="K5" i="67" s="1"/>
  <c r="K2" i="67" s="1"/>
  <c r="AE34" i="67"/>
  <c r="K63" i="67"/>
  <c r="K100" i="67"/>
  <c r="M62" i="67"/>
  <c r="M95" i="67"/>
  <c r="M32" i="67"/>
  <c r="M5" i="67" s="1"/>
  <c r="M55" i="67" s="1"/>
  <c r="H34" i="67"/>
  <c r="Z34" i="67"/>
  <c r="M63" i="67"/>
  <c r="M100" i="67"/>
  <c r="F32" i="44"/>
  <c r="I32" i="44"/>
  <c r="R92" i="44"/>
  <c r="L92" i="44"/>
  <c r="J92" i="44"/>
  <c r="V92" i="44"/>
  <c r="G4" i="70"/>
  <c r="G5" i="70" s="1"/>
  <c r="G6" i="70" s="1"/>
  <c r="G7" i="70" s="1"/>
  <c r="G8" i="70" s="1"/>
  <c r="G9" i="70" s="1"/>
  <c r="G10" i="70" s="1"/>
  <c r="G11" i="70" s="1"/>
  <c r="G12" i="70" s="1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G23" i="70" s="1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G71" i="70" s="1"/>
  <c r="G72" i="70" s="1"/>
  <c r="G73" i="70" s="1"/>
  <c r="G74" i="70" s="1"/>
  <c r="G75" i="70" s="1"/>
  <c r="G76" i="70" s="1"/>
  <c r="G77" i="70" s="1"/>
  <c r="G78" i="70" s="1"/>
  <c r="G79" i="70" s="1"/>
  <c r="G80" i="70" s="1"/>
  <c r="G81" i="70" s="1"/>
  <c r="G82" i="70" s="1"/>
  <c r="G83" i="70" s="1"/>
  <c r="G84" i="70" s="1"/>
  <c r="G85" i="70" s="1"/>
  <c r="G86" i="70" s="1"/>
  <c r="G87" i="70" s="1"/>
  <c r="G88" i="70" s="1"/>
  <c r="G89" i="70" s="1"/>
  <c r="G90" i="70" s="1"/>
  <c r="G91" i="70" s="1"/>
  <c r="G92" i="70" s="1"/>
  <c r="G93" i="70" s="1"/>
  <c r="G94" i="70" s="1"/>
  <c r="G95" i="70" s="1"/>
  <c r="G96" i="70" s="1"/>
  <c r="G97" i="70" s="1"/>
  <c r="G98" i="70" s="1"/>
  <c r="G99" i="70" s="1"/>
  <c r="G100" i="70" s="1"/>
  <c r="G101" i="70" s="1"/>
  <c r="G102" i="70" s="1"/>
  <c r="G103" i="70" s="1"/>
  <c r="G104" i="70" s="1"/>
  <c r="G105" i="70" s="1"/>
  <c r="G106" i="70" s="1"/>
  <c r="G107" i="70" s="1"/>
  <c r="G108" i="70" s="1"/>
  <c r="G109" i="70" s="1"/>
  <c r="G110" i="70" s="1"/>
  <c r="G111" i="70" s="1"/>
  <c r="G112" i="70" s="1"/>
  <c r="G113" i="70" s="1"/>
  <c r="G114" i="70" s="1"/>
  <c r="G115" i="70" s="1"/>
  <c r="G116" i="70" s="1"/>
  <c r="G117" i="70" s="1"/>
  <c r="G118" i="70" s="1"/>
  <c r="G119" i="70" s="1"/>
  <c r="G120" i="70" s="1"/>
  <c r="G121" i="70" s="1"/>
  <c r="G122" i="70" s="1"/>
  <c r="G123" i="70" s="1"/>
  <c r="G124" i="70" s="1"/>
  <c r="G125" i="70" s="1"/>
  <c r="G126" i="70" s="1"/>
  <c r="G127" i="70" s="1"/>
  <c r="G128" i="70" s="1"/>
  <c r="G129" i="70" s="1"/>
  <c r="G130" i="70" s="1"/>
  <c r="G131" i="70" s="1"/>
  <c r="G132" i="70" s="1"/>
  <c r="G133" i="70" s="1"/>
  <c r="G134" i="70" s="1"/>
  <c r="G135" i="70" s="1"/>
  <c r="G136" i="70" s="1"/>
  <c r="G137" i="70" s="1"/>
  <c r="G138" i="70" s="1"/>
  <c r="G139" i="70" s="1"/>
  <c r="G140" i="70" s="1"/>
  <c r="G141" i="70" s="1"/>
  <c r="G142" i="70" s="1"/>
  <c r="G143" i="70" s="1"/>
  <c r="G144" i="70" s="1"/>
  <c r="G145" i="70" s="1"/>
  <c r="G146" i="70" s="1"/>
  <c r="G147" i="70" s="1"/>
  <c r="G148" i="70" s="1"/>
  <c r="G149" i="70" s="1"/>
  <c r="G150" i="70" s="1"/>
  <c r="G151" i="70" s="1"/>
  <c r="G152" i="70" s="1"/>
  <c r="G153" i="70" s="1"/>
  <c r="G154" i="70" s="1"/>
  <c r="G155" i="70" s="1"/>
  <c r="G156" i="70" s="1"/>
  <c r="G157" i="70" s="1"/>
  <c r="G158" i="70" s="1"/>
  <c r="G159" i="70" s="1"/>
  <c r="G160" i="70" s="1"/>
  <c r="G161" i="70" s="1"/>
  <c r="G162" i="70" s="1"/>
  <c r="G163" i="70" s="1"/>
  <c r="G164" i="70" s="1"/>
  <c r="G165" i="70" s="1"/>
  <c r="G166" i="70" s="1"/>
  <c r="G167" i="70" s="1"/>
  <c r="G168" i="70" s="1"/>
  <c r="G169" i="70" s="1"/>
  <c r="G170" i="70" s="1"/>
  <c r="G171" i="70" s="1"/>
  <c r="G172" i="70" s="1"/>
  <c r="G173" i="70" s="1"/>
  <c r="G174" i="70" s="1"/>
  <c r="G175" i="70" s="1"/>
  <c r="G176" i="70" s="1"/>
  <c r="G177" i="70" s="1"/>
  <c r="G178" i="70" s="1"/>
  <c r="G179" i="70" s="1"/>
  <c r="G180" i="70" s="1"/>
  <c r="G181" i="70" s="1"/>
  <c r="G182" i="70" s="1"/>
  <c r="G183" i="70" s="1"/>
  <c r="G184" i="70" s="1"/>
  <c r="G185" i="70" s="1"/>
  <c r="G186" i="70" s="1"/>
  <c r="G187" i="70" s="1"/>
  <c r="G188" i="70" s="1"/>
  <c r="G189" i="70" s="1"/>
  <c r="G190" i="70" s="1"/>
  <c r="G191" i="70" s="1"/>
  <c r="G192" i="70" s="1"/>
  <c r="G193" i="70" s="1"/>
  <c r="G194" i="70" s="1"/>
  <c r="G195" i="70" s="1"/>
  <c r="G196" i="70" s="1"/>
  <c r="G197" i="70" s="1"/>
  <c r="G198" i="70" s="1"/>
  <c r="G199" i="70" s="1"/>
  <c r="G200" i="70" s="1"/>
  <c r="G201" i="70" s="1"/>
  <c r="G202" i="70" s="1"/>
  <c r="G203" i="70" s="1"/>
  <c r="G204" i="70" s="1"/>
  <c r="G205" i="70" s="1"/>
  <c r="G206" i="70" s="1"/>
  <c r="G207" i="70" s="1"/>
  <c r="G208" i="70" s="1"/>
  <c r="G209" i="70" s="1"/>
  <c r="G210" i="70" s="1"/>
  <c r="G211" i="70" s="1"/>
  <c r="G212" i="70" s="1"/>
  <c r="G213" i="70" s="1"/>
  <c r="G214" i="70" s="1"/>
  <c r="G215" i="70" s="1"/>
  <c r="G216" i="70" s="1"/>
  <c r="G217" i="70" s="1"/>
  <c r="G218" i="70" s="1"/>
  <c r="G219" i="70" s="1"/>
  <c r="G220" i="70" s="1"/>
  <c r="G221" i="70" s="1"/>
  <c r="G222" i="70" s="1"/>
  <c r="G223" i="70" s="1"/>
  <c r="G224" i="70" s="1"/>
  <c r="G225" i="70" s="1"/>
  <c r="G226" i="70" s="1"/>
  <c r="G227" i="70" s="1"/>
  <c r="G228" i="70" s="1"/>
  <c r="G229" i="70" s="1"/>
  <c r="G230" i="70" s="1"/>
  <c r="G231" i="70" s="1"/>
  <c r="G232" i="70" s="1"/>
  <c r="G233" i="70" s="1"/>
  <c r="G234" i="70" s="1"/>
  <c r="G235" i="70" s="1"/>
  <c r="G236" i="70" s="1"/>
  <c r="G237" i="70" s="1"/>
  <c r="G238" i="70" s="1"/>
  <c r="G239" i="70" s="1"/>
  <c r="G240" i="70" s="1"/>
  <c r="G241" i="70" s="1"/>
  <c r="G242" i="70" s="1"/>
  <c r="G243" i="70" s="1"/>
  <c r="G244" i="70" s="1"/>
  <c r="G245" i="70" s="1"/>
  <c r="G246" i="70" s="1"/>
  <c r="G247" i="70" s="1"/>
  <c r="G248" i="70" s="1"/>
  <c r="G249" i="70" s="1"/>
  <c r="G250" i="70" s="1"/>
  <c r="G251" i="70" s="1"/>
  <c r="G252" i="70" s="1"/>
  <c r="G253" i="70" s="1"/>
  <c r="G254" i="70" s="1"/>
  <c r="I453" i="3"/>
  <c r="AB66" i="67"/>
  <c r="K32" i="44"/>
  <c r="J5" i="67"/>
  <c r="J55" i="67" s="1"/>
  <c r="I7" i="44"/>
  <c r="P5" i="67"/>
  <c r="P2" i="67" s="1"/>
  <c r="O2" i="67"/>
  <c r="K2" i="66"/>
  <c r="AB2" i="67"/>
  <c r="S2" i="67"/>
  <c r="E2" i="67"/>
  <c r="E55" i="67"/>
  <c r="Q55" i="67"/>
  <c r="W5" i="66"/>
  <c r="W6" i="66" s="1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T40" i="66"/>
  <c r="V455" i="3"/>
  <c r="V453" i="3" s="1"/>
  <c r="AC6" i="44"/>
  <c r="AC11" i="44" s="1"/>
  <c r="AC654" i="1"/>
  <c r="F599" i="3"/>
  <c r="F597" i="3" s="1"/>
  <c r="I599" i="3"/>
  <c r="I597" i="3" s="1"/>
  <c r="K599" i="3"/>
  <c r="K597" i="3" s="1"/>
  <c r="U599" i="3"/>
  <c r="U597" i="3" s="1"/>
  <c r="C32" i="44"/>
  <c r="S32" i="44"/>
  <c r="U32" i="44"/>
  <c r="S599" i="3"/>
  <c r="S597" i="3" s="1"/>
  <c r="Q466" i="3"/>
  <c r="Q463" i="3" s="1"/>
  <c r="Q5" i="3"/>
  <c r="Q4" i="3" s="1"/>
  <c r="X466" i="3"/>
  <c r="X463" i="3" s="1"/>
  <c r="X5" i="3"/>
  <c r="X4" i="3" s="1"/>
  <c r="D657" i="3"/>
  <c r="D599" i="3"/>
  <c r="D597" i="3" s="1"/>
  <c r="P466" i="3"/>
  <c r="P463" i="3" s="1"/>
  <c r="P5" i="3"/>
  <c r="P4" i="3" s="1"/>
  <c r="AD602" i="3"/>
  <c r="AD600" i="3" s="1"/>
  <c r="AD456" i="3"/>
  <c r="AD455" i="3" s="1"/>
  <c r="AD453" i="3" s="1"/>
  <c r="R602" i="3"/>
  <c r="R600" i="3" s="1"/>
  <c r="R456" i="3"/>
  <c r="R455" i="3" s="1"/>
  <c r="R453" i="3" s="1"/>
  <c r="E602" i="3"/>
  <c r="E600" i="3" s="1"/>
  <c r="E657" i="3" s="1"/>
  <c r="E456" i="3"/>
  <c r="E455" i="3" s="1"/>
  <c r="E453" i="3" s="1"/>
  <c r="O602" i="3"/>
  <c r="O600" i="3" s="1"/>
  <c r="O456" i="3"/>
  <c r="O455" i="3" s="1"/>
  <c r="O453" i="3" s="1"/>
  <c r="H602" i="3"/>
  <c r="H600" i="3" s="1"/>
  <c r="H657" i="3" s="1"/>
  <c r="H456" i="3"/>
  <c r="H455" i="3" s="1"/>
  <c r="H453" i="3" s="1"/>
  <c r="AE602" i="3"/>
  <c r="AE600" i="3" s="1"/>
  <c r="AE657" i="3" s="1"/>
  <c r="AE456" i="3"/>
  <c r="AE455" i="3" s="1"/>
  <c r="AE453" i="3" s="1"/>
  <c r="T466" i="3"/>
  <c r="T463" i="3" s="1"/>
  <c r="T5" i="3"/>
  <c r="T4" i="3" s="1"/>
  <c r="AB602" i="3"/>
  <c r="AB600" i="3" s="1"/>
  <c r="AB456" i="3"/>
  <c r="AB455" i="3" s="1"/>
  <c r="AB453" i="3" s="1"/>
  <c r="AC602" i="3"/>
  <c r="AC600" i="3" s="1"/>
  <c r="AC456" i="3"/>
  <c r="AC455" i="3" s="1"/>
  <c r="AC453" i="3" s="1"/>
  <c r="J602" i="3"/>
  <c r="J600" i="3" s="1"/>
  <c r="J657" i="3" s="1"/>
  <c r="J456" i="3"/>
  <c r="J455" i="3" s="1"/>
  <c r="J453" i="3" s="1"/>
  <c r="V657" i="3"/>
  <c r="V599" i="3"/>
  <c r="V597" i="3" s="1"/>
  <c r="G602" i="3"/>
  <c r="G600" i="3" s="1"/>
  <c r="G456" i="3"/>
  <c r="G455" i="3" s="1"/>
  <c r="G453" i="3" s="1"/>
  <c r="Z602" i="3"/>
  <c r="Z600" i="3" s="1"/>
  <c r="Z456" i="3"/>
  <c r="Z455" i="3" s="1"/>
  <c r="Z453" i="3" s="1"/>
  <c r="W602" i="3"/>
  <c r="W600" i="3" s="1"/>
  <c r="W657" i="3" s="1"/>
  <c r="W456" i="3"/>
  <c r="W455" i="3" s="1"/>
  <c r="W453" i="3" s="1"/>
  <c r="N602" i="3"/>
  <c r="N600" i="3" s="1"/>
  <c r="N456" i="3"/>
  <c r="N455" i="3" s="1"/>
  <c r="N453" i="3" s="1"/>
  <c r="L466" i="3"/>
  <c r="L463" i="3" s="1"/>
  <c r="L5" i="3"/>
  <c r="L4" i="3" s="1"/>
  <c r="Y466" i="3"/>
  <c r="Y463" i="3" s="1"/>
  <c r="Y5" i="3"/>
  <c r="Y4" i="3" s="1"/>
  <c r="M602" i="3"/>
  <c r="M600" i="3" s="1"/>
  <c r="M657" i="3" s="1"/>
  <c r="M456" i="3"/>
  <c r="M455" i="3" s="1"/>
  <c r="M453" i="3" s="1"/>
  <c r="AA602" i="3"/>
  <c r="AA600" i="3" s="1"/>
  <c r="AA456" i="3"/>
  <c r="AA455" i="3" s="1"/>
  <c r="AA453" i="3" s="1"/>
  <c r="Y11" i="44"/>
  <c r="H11" i="44"/>
  <c r="I11" i="44"/>
  <c r="N11" i="44"/>
  <c r="AD11" i="44"/>
  <c r="G11" i="44"/>
  <c r="Z11" i="44"/>
  <c r="X11" i="44"/>
  <c r="S11" i="44"/>
  <c r="Q11" i="44"/>
  <c r="F11" i="44"/>
  <c r="O11" i="44"/>
  <c r="E11" i="44"/>
  <c r="W660" i="3"/>
  <c r="H660" i="3"/>
  <c r="AC92" i="44"/>
  <c r="J72" i="44"/>
  <c r="Q92" i="44"/>
  <c r="L72" i="44"/>
  <c r="S92" i="44"/>
  <c r="S656" i="3"/>
  <c r="C660" i="3"/>
  <c r="Y92" i="44"/>
  <c r="U92" i="44"/>
  <c r="U656" i="3"/>
  <c r="T92" i="44"/>
  <c r="AE660" i="3"/>
  <c r="AB92" i="44"/>
  <c r="G92" i="44"/>
  <c r="I72" i="44"/>
  <c r="I656" i="3"/>
  <c r="AD92" i="44"/>
  <c r="Z92" i="44"/>
  <c r="N72" i="44"/>
  <c r="K92" i="44"/>
  <c r="K656" i="3"/>
  <c r="E660" i="3"/>
  <c r="F92" i="44"/>
  <c r="F656" i="3"/>
  <c r="X92" i="44"/>
  <c r="M660" i="3"/>
  <c r="O72" i="44"/>
  <c r="M11" i="44"/>
  <c r="R11" i="44"/>
  <c r="D11" i="44"/>
  <c r="U11" i="44"/>
  <c r="T11" i="44"/>
  <c r="AB11" i="44"/>
  <c r="AA11" i="44"/>
  <c r="L11" i="44"/>
  <c r="P11" i="44"/>
  <c r="J11" i="44"/>
  <c r="AE11" i="44"/>
  <c r="K11" i="44"/>
  <c r="W11" i="44"/>
  <c r="K55" i="67" l="1"/>
  <c r="W56" i="67"/>
  <c r="W2" i="67"/>
  <c r="W66" i="67"/>
  <c r="N34" i="67"/>
  <c r="F34" i="67"/>
  <c r="H63" i="67"/>
  <c r="H100" i="67"/>
  <c r="H32" i="67"/>
  <c r="H5" i="67" s="1"/>
  <c r="V63" i="67"/>
  <c r="V32" i="67"/>
  <c r="V5" i="67" s="1"/>
  <c r="V100" i="67"/>
  <c r="R63" i="67"/>
  <c r="R32" i="67"/>
  <c r="R5" i="67" s="1"/>
  <c r="R55" i="67" s="1"/>
  <c r="R100" i="67"/>
  <c r="AC63" i="67"/>
  <c r="AC100" i="67"/>
  <c r="AC32" i="67"/>
  <c r="AC5" i="67" s="1"/>
  <c r="Y63" i="67"/>
  <c r="Y100" i="67"/>
  <c r="Y32" i="67"/>
  <c r="Y5" i="67" s="1"/>
  <c r="Y55" i="67" s="1"/>
  <c r="AD63" i="67"/>
  <c r="AD32" i="67"/>
  <c r="AD5" i="67" s="1"/>
  <c r="AD100" i="67"/>
  <c r="AF34" i="67"/>
  <c r="I34" i="67"/>
  <c r="J2" i="67"/>
  <c r="Z63" i="67"/>
  <c r="Z32" i="67"/>
  <c r="Z5" i="67" s="1"/>
  <c r="Z55" i="67" s="1"/>
  <c r="Z100" i="67"/>
  <c r="T63" i="67"/>
  <c r="T100" i="67"/>
  <c r="T32" i="67"/>
  <c r="T5" i="67" s="1"/>
  <c r="AA63" i="67"/>
  <c r="AA100" i="67"/>
  <c r="AA32" i="67"/>
  <c r="AA5" i="67" s="1"/>
  <c r="U63" i="67"/>
  <c r="U32" i="67"/>
  <c r="U5" i="67" s="1"/>
  <c r="U55" i="67" s="1"/>
  <c r="U56" i="67" s="1"/>
  <c r="U100" i="67"/>
  <c r="L63" i="67"/>
  <c r="L100" i="67"/>
  <c r="L32" i="67"/>
  <c r="L5" i="67" s="1"/>
  <c r="D34" i="67"/>
  <c r="X34" i="67"/>
  <c r="AE63" i="67"/>
  <c r="AE32" i="67"/>
  <c r="AE5" i="67" s="1"/>
  <c r="AE100" i="67"/>
  <c r="G63" i="67"/>
  <c r="G100" i="67"/>
  <c r="G32" i="67"/>
  <c r="G5" i="67" s="1"/>
  <c r="H32" i="44"/>
  <c r="M32" i="44"/>
  <c r="W32" i="44"/>
  <c r="J32" i="44"/>
  <c r="E32" i="44"/>
  <c r="AE32" i="44"/>
  <c r="G1" i="71"/>
  <c r="J56" i="67"/>
  <c r="J66" i="67"/>
  <c r="P55" i="67"/>
  <c r="E56" i="67"/>
  <c r="E66" i="67"/>
  <c r="K56" i="67"/>
  <c r="K66" i="67"/>
  <c r="S56" i="67"/>
  <c r="S66" i="67"/>
  <c r="Q56" i="67"/>
  <c r="Q66" i="67"/>
  <c r="M56" i="67"/>
  <c r="M66" i="67"/>
  <c r="M599" i="3"/>
  <c r="M597" i="3" s="1"/>
  <c r="J656" i="3"/>
  <c r="J12" i="44" s="1"/>
  <c r="J599" i="3"/>
  <c r="J597" i="3" s="1"/>
  <c r="Q2" i="67"/>
  <c r="W599" i="3"/>
  <c r="W597" i="3" s="1"/>
  <c r="Z2" i="67"/>
  <c r="E599" i="3"/>
  <c r="E597" i="3" s="1"/>
  <c r="H599" i="3"/>
  <c r="H597" i="3" s="1"/>
  <c r="M2" i="67"/>
  <c r="K654" i="3"/>
  <c r="I654" i="3"/>
  <c r="F654" i="3"/>
  <c r="U654" i="3"/>
  <c r="S654" i="3"/>
  <c r="AE599" i="3"/>
  <c r="AE597" i="3" s="1"/>
  <c r="V656" i="3"/>
  <c r="V32" i="44"/>
  <c r="AC657" i="3"/>
  <c r="AC599" i="3"/>
  <c r="AC597" i="3" s="1"/>
  <c r="AB657" i="3"/>
  <c r="AB599" i="3"/>
  <c r="AB597" i="3" s="1"/>
  <c r="O657" i="3"/>
  <c r="O599" i="3"/>
  <c r="O597" i="3" s="1"/>
  <c r="R657" i="3"/>
  <c r="R599" i="3"/>
  <c r="R597" i="3" s="1"/>
  <c r="AA599" i="3"/>
  <c r="AA597" i="3" s="1"/>
  <c r="AA657" i="3"/>
  <c r="Y602" i="3"/>
  <c r="Y600" i="3" s="1"/>
  <c r="Y456" i="3"/>
  <c r="Y455" i="3" s="1"/>
  <c r="Y453" i="3" s="1"/>
  <c r="N657" i="3"/>
  <c r="N599" i="3"/>
  <c r="N597" i="3" s="1"/>
  <c r="Z657" i="3"/>
  <c r="Z599" i="3"/>
  <c r="Z597" i="3" s="1"/>
  <c r="D656" i="3"/>
  <c r="D654" i="3" s="1"/>
  <c r="D32" i="44"/>
  <c r="Q602" i="3"/>
  <c r="Q600" i="3" s="1"/>
  <c r="Q456" i="3"/>
  <c r="Q455" i="3" s="1"/>
  <c r="Q453" i="3" s="1"/>
  <c r="T602" i="3"/>
  <c r="T600" i="3" s="1"/>
  <c r="T456" i="3"/>
  <c r="T455" i="3" s="1"/>
  <c r="T453" i="3" s="1"/>
  <c r="AD657" i="3"/>
  <c r="AD599" i="3"/>
  <c r="AD597" i="3" s="1"/>
  <c r="L602" i="3"/>
  <c r="L600" i="3" s="1"/>
  <c r="L456" i="3"/>
  <c r="L455" i="3" s="1"/>
  <c r="L453" i="3" s="1"/>
  <c r="G657" i="3"/>
  <c r="G599" i="3"/>
  <c r="G597" i="3" s="1"/>
  <c r="P602" i="3"/>
  <c r="P600" i="3" s="1"/>
  <c r="P456" i="3"/>
  <c r="P455" i="3" s="1"/>
  <c r="X602" i="3"/>
  <c r="X600" i="3" s="1"/>
  <c r="X456" i="3"/>
  <c r="X455" i="3" s="1"/>
  <c r="X453" i="3" s="1"/>
  <c r="K12" i="44"/>
  <c r="W656" i="3"/>
  <c r="W92" i="44"/>
  <c r="U12" i="44"/>
  <c r="I12" i="44"/>
  <c r="E92" i="44"/>
  <c r="E656" i="3"/>
  <c r="H92" i="44"/>
  <c r="H656" i="3"/>
  <c r="M92" i="44"/>
  <c r="M656" i="3"/>
  <c r="C92" i="44"/>
  <c r="S12" i="44"/>
  <c r="AE92" i="44"/>
  <c r="AE656" i="3"/>
  <c r="F12" i="44"/>
  <c r="R2" i="67" l="1"/>
  <c r="Z56" i="67"/>
  <c r="Y56" i="67"/>
  <c r="R66" i="67"/>
  <c r="Y2" i="67"/>
  <c r="Y66" i="67"/>
  <c r="X63" i="67"/>
  <c r="X32" i="67"/>
  <c r="X5" i="67" s="1"/>
  <c r="X100" i="67"/>
  <c r="L55" i="67"/>
  <c r="L2" i="67"/>
  <c r="U2" i="67"/>
  <c r="G55" i="67"/>
  <c r="G56" i="67" s="1"/>
  <c r="G2" i="67"/>
  <c r="AE55" i="67"/>
  <c r="AE56" i="67" s="1"/>
  <c r="AE2" i="67"/>
  <c r="D63" i="67"/>
  <c r="D100" i="67"/>
  <c r="D32" i="67"/>
  <c r="AA2" i="67"/>
  <c r="AA55" i="67"/>
  <c r="AA56" i="67" s="1"/>
  <c r="Z66" i="67"/>
  <c r="AF63" i="67"/>
  <c r="AG63" i="67" s="1"/>
  <c r="AF100" i="67"/>
  <c r="AF32" i="67"/>
  <c r="AF5" i="67" s="1"/>
  <c r="AC2" i="67"/>
  <c r="AC55" i="67"/>
  <c r="AC56" i="67" s="1"/>
  <c r="R56" i="67"/>
  <c r="F63" i="67"/>
  <c r="F32" i="67"/>
  <c r="F5" i="67" s="1"/>
  <c r="F100" i="67"/>
  <c r="H55" i="67"/>
  <c r="H56" i="67" s="1"/>
  <c r="H2" i="67"/>
  <c r="I63" i="67"/>
  <c r="I100" i="67"/>
  <c r="I32" i="67"/>
  <c r="I5" i="67" s="1"/>
  <c r="N63" i="67"/>
  <c r="N100" i="67"/>
  <c r="N32" i="67"/>
  <c r="N5" i="67" s="1"/>
  <c r="U66" i="67"/>
  <c r="T2" i="67"/>
  <c r="T55" i="67"/>
  <c r="AD55" i="67"/>
  <c r="AD56" i="67" s="1"/>
  <c r="AD2" i="67"/>
  <c r="V2" i="67"/>
  <c r="V55" i="67"/>
  <c r="M654" i="3"/>
  <c r="W654" i="3"/>
  <c r="J654" i="3"/>
  <c r="P56" i="67"/>
  <c r="P66" i="67"/>
  <c r="AE654" i="3"/>
  <c r="AD32" i="44"/>
  <c r="AD656" i="3"/>
  <c r="X657" i="3"/>
  <c r="X599" i="3"/>
  <c r="X597" i="3" s="1"/>
  <c r="G656" i="3"/>
  <c r="G32" i="44"/>
  <c r="Q657" i="3"/>
  <c r="Q599" i="3"/>
  <c r="Q597" i="3" s="1"/>
  <c r="Z656" i="3"/>
  <c r="Z32" i="44"/>
  <c r="Y657" i="3"/>
  <c r="Y599" i="3"/>
  <c r="Y597" i="3" s="1"/>
  <c r="R656" i="3"/>
  <c r="R32" i="44"/>
  <c r="AB656" i="3"/>
  <c r="AB32" i="44"/>
  <c r="V654" i="3"/>
  <c r="V12" i="44"/>
  <c r="P453" i="3"/>
  <c r="T657" i="3"/>
  <c r="T599" i="3"/>
  <c r="T597" i="3" s="1"/>
  <c r="AA656" i="3"/>
  <c r="AA32" i="44"/>
  <c r="D12" i="44"/>
  <c r="P657" i="3"/>
  <c r="P599" i="3"/>
  <c r="P597" i="3" s="1"/>
  <c r="L657" i="3"/>
  <c r="L599" i="3"/>
  <c r="L597" i="3" s="1"/>
  <c r="N32" i="44"/>
  <c r="N656" i="3"/>
  <c r="O32" i="44"/>
  <c r="O656" i="3"/>
  <c r="AC32" i="44"/>
  <c r="AC656" i="3"/>
  <c r="W12" i="44"/>
  <c r="M12" i="44"/>
  <c r="H654" i="3"/>
  <c r="H12" i="44"/>
  <c r="E654" i="3"/>
  <c r="E12" i="44"/>
  <c r="AE12" i="44"/>
  <c r="C433" i="3"/>
  <c r="C431" i="3" s="1"/>
  <c r="H66" i="67" l="1"/>
  <c r="AE66" i="67"/>
  <c r="F2" i="67"/>
  <c r="F55" i="67"/>
  <c r="F56" i="67" s="1"/>
  <c r="V56" i="67"/>
  <c r="V66" i="67"/>
  <c r="T56" i="67"/>
  <c r="T66" i="67"/>
  <c r="I55" i="67"/>
  <c r="I56" i="67" s="1"/>
  <c r="I2" i="67"/>
  <c r="AD66" i="67"/>
  <c r="L56" i="67"/>
  <c r="L66" i="67"/>
  <c r="G66" i="67"/>
  <c r="N55" i="67"/>
  <c r="N56" i="67" s="1"/>
  <c r="N2" i="67"/>
  <c r="AF2" i="67"/>
  <c r="AF55" i="67"/>
  <c r="AA66" i="67"/>
  <c r="X55" i="67"/>
  <c r="X56" i="67" s="1"/>
  <c r="X2" i="67"/>
  <c r="AC66" i="67"/>
  <c r="D27" i="69"/>
  <c r="D27" i="67"/>
  <c r="L32" i="44"/>
  <c r="L656" i="3"/>
  <c r="N654" i="3"/>
  <c r="N12" i="44"/>
  <c r="AB654" i="3"/>
  <c r="AB12" i="44"/>
  <c r="Y32" i="44"/>
  <c r="Y656" i="3"/>
  <c r="Q32" i="44"/>
  <c r="Q656" i="3"/>
  <c r="X32" i="44"/>
  <c r="X656" i="3"/>
  <c r="O654" i="3"/>
  <c r="O12" i="44"/>
  <c r="AC654" i="3"/>
  <c r="AC12" i="44"/>
  <c r="AA654" i="3"/>
  <c r="AA12" i="44"/>
  <c r="P656" i="3"/>
  <c r="P32" i="44"/>
  <c r="AD654" i="3"/>
  <c r="AD12" i="44"/>
  <c r="T656" i="3"/>
  <c r="T32" i="44"/>
  <c r="R654" i="3"/>
  <c r="R12" i="44"/>
  <c r="Z654" i="3"/>
  <c r="Z12" i="44"/>
  <c r="G654" i="3"/>
  <c r="G12" i="44"/>
  <c r="C579" i="3"/>
  <c r="I66" i="67" l="1"/>
  <c r="F66" i="67"/>
  <c r="X66" i="67"/>
  <c r="AF66" i="67"/>
  <c r="AJ55" i="67"/>
  <c r="AF56" i="67"/>
  <c r="AJ56" i="67" s="1"/>
  <c r="N66" i="67"/>
  <c r="X654" i="3"/>
  <c r="X12" i="44"/>
  <c r="Y654" i="3"/>
  <c r="Y12" i="44"/>
  <c r="P654" i="3"/>
  <c r="P12" i="44"/>
  <c r="Q654" i="3"/>
  <c r="Q12" i="44"/>
  <c r="L654" i="3"/>
  <c r="L12" i="44"/>
  <c r="T654" i="3"/>
  <c r="T12" i="44"/>
  <c r="C636" i="3"/>
  <c r="C431" i="1"/>
  <c r="C579" i="1" s="1"/>
  <c r="C436" i="3"/>
  <c r="C434" i="3" s="1"/>
  <c r="D28" i="69" l="1"/>
  <c r="D24" i="69" s="1"/>
  <c r="D28" i="67"/>
  <c r="D24" i="67" s="1"/>
  <c r="C425" i="1"/>
  <c r="C4" i="1" s="1"/>
  <c r="C425" i="3"/>
  <c r="C4" i="3" s="1"/>
  <c r="C580" i="3"/>
  <c r="C576" i="1"/>
  <c r="C455" i="1" s="1"/>
  <c r="C636" i="1"/>
  <c r="C633" i="1" s="1"/>
  <c r="C2" i="1"/>
  <c r="D60" i="67" l="1"/>
  <c r="D5" i="67"/>
  <c r="D59" i="69"/>
  <c r="D5" i="69"/>
  <c r="C453" i="1"/>
  <c r="C661" i="1"/>
  <c r="C599" i="1"/>
  <c r="C597" i="1" s="1"/>
  <c r="C637" i="3"/>
  <c r="C633" i="3" s="1"/>
  <c r="C576" i="3"/>
  <c r="C455" i="3" s="1"/>
  <c r="C453" i="3" s="1"/>
  <c r="D55" i="69" l="1"/>
  <c r="D2" i="67"/>
  <c r="D55" i="67"/>
  <c r="C656" i="1"/>
  <c r="C106" i="44"/>
  <c r="C111" i="44" s="1"/>
  <c r="C661" i="3"/>
  <c r="C599" i="3"/>
  <c r="C597" i="3" s="1"/>
  <c r="C656" i="3" l="1"/>
  <c r="C654" i="3" s="1"/>
  <c r="D56" i="67"/>
  <c r="AI56" i="67" s="1"/>
  <c r="AI55" i="67"/>
  <c r="D66" i="67"/>
  <c r="C112" i="44"/>
  <c r="C654" i="1"/>
  <c r="C6" i="44"/>
  <c r="C11" i="44" s="1"/>
  <c r="C12" i="44" s="1"/>
  <c r="AG55" i="67" l="1"/>
  <c r="AG56" i="67" l="1"/>
</calcChain>
</file>

<file path=xl/comments1.xml><?xml version="1.0" encoding="utf-8"?>
<comments xmlns="http://schemas.openxmlformats.org/spreadsheetml/2006/main">
  <authors>
    <author>tc={38B78EAD-0082-4AC4-AAA6-F81EBCDD347F}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<sst xmlns="http://schemas.openxmlformats.org/spreadsheetml/2006/main" count="10914" uniqueCount="924">
  <si>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</si>
  <si>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</si>
  <si>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</si>
  <si>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</si>
  <si>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</si>
  <si>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</si>
  <si>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</si>
  <si>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</si>
  <si>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</si>
  <si>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</si>
  <si>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</si>
  <si>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</si>
  <si>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</si>
  <si>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</si>
  <si>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</si>
  <si>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</si>
  <si>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</si>
  <si>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</si>
  <si>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</si>
  <si>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</si>
  <si>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</si>
  <si>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</si>
  <si>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</si>
  <si>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</si>
  <si>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</si>
  <si>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</si>
  <si>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</si>
  <si>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</si>
  <si>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</si>
  <si>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</si>
  <si>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</si>
  <si>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</si>
  <si>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</si>
  <si>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</si>
  <si>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</si>
  <si>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</si>
  <si>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</si>
  <si>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</si>
  <si>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</si>
  <si>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</si>
  <si>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</si>
  <si>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</si>
  <si>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</si>
  <si>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</si>
  <si>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</si>
  <si>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</si>
  <si>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</si>
  <si>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</si>
  <si>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</si>
  <si>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</si>
  <si>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</si>
  <si>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</si>
  <si>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</si>
  <si>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</si>
  <si>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</si>
  <si>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</si>
  <si>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</si>
  <si>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</si>
  <si>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</si>
  <si>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</si>
  <si>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</si>
  <si>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</si>
  <si>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</si>
  <si>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</si>
  <si>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</si>
  <si>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</si>
  <si>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</si>
  <si>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</si>
  <si>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</si>
  <si>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</si>
  <si>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</si>
  <si>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</si>
  <si>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</si>
  <si>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</si>
  <si>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</si>
  <si>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</si>
  <si>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</si>
  <si>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</si>
  <si>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</si>
  <si>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</si>
  <si>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</si>
  <si>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</si>
  <si>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</si>
  <si>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</si>
  <si>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</si>
  <si>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</si>
  <si>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</si>
  <si>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</si>
  <si>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</si>
  <si>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</si>
  <si>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</si>
  <si>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</si>
  <si>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</si>
  <si>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</si>
  <si>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</si>
  <si>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</si>
  <si>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</si>
  <si>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</si>
  <si>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</si>
  <si>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</si>
  <si>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</si>
  <si>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</si>
  <si>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</si>
  <si>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</si>
  <si>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</si>
  <si>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</si>
  <si>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</si>
  <si>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</si>
  <si>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</si>
  <si>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</si>
  <si>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</si>
  <si>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</si>
  <si>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</si>
  <si>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</si>
  <si>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</si>
  <si>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</si>
  <si>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</si>
  <si>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</si>
  <si>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</si>
  <si>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</si>
  <si>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</si>
  <si>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</si>
  <si>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</si>
  <si>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</si>
  <si>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</si>
  <si>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</si>
  <si>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</si>
  <si>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</si>
  <si>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</si>
  <si>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</si>
  <si>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</si>
  <si>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</si>
  <si>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</si>
  <si>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</si>
  <si>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</si>
  <si>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</si>
  <si>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</si>
  <si>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</si>
  <si>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</si>
  <si>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</si>
  <si>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</si>
  <si>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</si>
  <si>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</si>
  <si>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</si>
  <si>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</si>
  <si>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</si>
  <si>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</si>
  <si>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</si>
  <si>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</si>
  <si>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</si>
  <si>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</si>
  <si>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</si>
  <si>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</si>
  <si>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</si>
  <si>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</si>
  <si>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</si>
  <si>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</si>
  <si>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</si>
  <si>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</si>
  <si>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</si>
  <si>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</si>
  <si>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</si>
  <si>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</si>
  <si>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</si>
  <si>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</si>
  <si>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</si>
  <si>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</si>
  <si>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</si>
  <si>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</si>
  <si>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</si>
  <si>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</si>
  <si>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</si>
  <si>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</si>
  <si>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</si>
  <si>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</si>
  <si>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</si>
  <si>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</si>
  <si>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</si>
  <si>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</si>
  <si>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</si>
  <si>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</si>
  <si>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</si>
  <si>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</si>
  <si>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</si>
  <si>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</si>
  <si>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</si>
  <si>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</si>
  <si>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</si>
  <si>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</si>
  <si>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</si>
  <si>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</si>
  <si>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</si>
  <si>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</si>
  <si>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</si>
  <si>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</si>
  <si>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</si>
  <si>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</si>
  <si>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</si>
  <si>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</si>
  <si>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</si>
  <si>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</si>
  <si>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</si>
  <si>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</si>
  <si>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</si>
  <si>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</si>
  <si>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</si>
  <si>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</si>
  <si>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</si>
  <si>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</si>
  <si>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</si>
  <si>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</si>
  <si>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</si>
  <si>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</si>
  <si>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</si>
  <si>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</si>
  <si>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</si>
  <si>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</si>
  <si>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</si>
  <si>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</si>
  <si>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</si>
  <si>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</si>
  <si>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</si>
  <si>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</si>
  <si>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</si>
  <si>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</si>
  <si>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</si>
  <si>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</si>
  <si>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</si>
  <si>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</si>
  <si>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</si>
  <si>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</si>
  <si>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</si>
  <si>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</si>
  <si>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</si>
  <si>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</si>
  <si>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</si>
  <si>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</si>
  <si>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</si>
  <si>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</si>
  <si>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</si>
  <si>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</si>
  <si>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</si>
  <si>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</si>
  <si>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</si>
  <si>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</si>
  <si>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</si>
  <si>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</si>
  <si>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</si>
  <si>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</si>
  <si>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</si>
  <si>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</si>
  <si>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</si>
  <si>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</si>
  <si>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</si>
  <si>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</si>
  <si>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</si>
  <si>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</si>
  <si>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</si>
  <si>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</si>
  <si>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</si>
  <si>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</si>
  <si>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</si>
  <si>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</si>
  <si>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</si>
  <si>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</si>
  <si>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</si>
  <si>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</si>
  <si>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</si>
  <si>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</si>
  <si>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</si>
  <si>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</si>
  <si>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</si>
  <si>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</si>
  <si>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</si>
  <si>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</si>
  <si>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</si>
  <si>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</si>
  <si>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</si>
  <si>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</si>
  <si>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</si>
  <si>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</si>
  <si>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</si>
  <si>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</si>
  <si>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</si>
  <si>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</si>
  <si>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</si>
  <si>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</si>
  <si>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</si>
  <si>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</si>
  <si>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</si>
  <si>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</si>
  <si>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</si>
  <si>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</si>
  <si>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</si>
  <si>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</si>
  <si>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</si>
  <si>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</si>
  <si>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</si>
  <si>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</si>
  <si>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</si>
  <si>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</si>
  <si>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</si>
  <si>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</si>
  <si>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</si>
  <si>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</si>
  <si>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</si>
  <si>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</si>
  <si>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</si>
  <si>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</si>
  <si>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</si>
  <si>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</si>
  <si>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</si>
  <si>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</si>
  <si>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</si>
  <si>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</si>
  <si>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</si>
  <si>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</si>
  <si>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</si>
  <si>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</si>
  <si>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</si>
  <si>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</si>
  <si>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</si>
  <si>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</si>
  <si>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</si>
  <si>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</si>
  <si>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</si>
  <si>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</si>
  <si>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</si>
  <si>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</si>
  <si>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</si>
  <si>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</si>
  <si>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</si>
  <si>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</si>
  <si>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</si>
  <si>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</si>
  <si>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</si>
  <si>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</si>
  <si>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</si>
  <si>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</si>
  <si>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</si>
  <si>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</si>
  <si>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</si>
  <si>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</si>
  <si>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</si>
  <si>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</si>
  <si>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</si>
  <si>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</si>
  <si>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</si>
  <si>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</si>
  <si>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</si>
  <si>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</si>
  <si>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</si>
  <si>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</si>
  <si>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</si>
  <si>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</si>
  <si>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</si>
  <si>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</si>
  <si>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</si>
  <si>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</si>
  <si>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</si>
  <si>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</si>
  <si>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</si>
  <si>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</si>
  <si>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</si>
  <si>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</si>
  <si>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</si>
  <si>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</si>
  <si>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</si>
  <si>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</si>
  <si>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</si>
  <si>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</si>
  <si>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</si>
  <si>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</si>
  <si>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</si>
  <si>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</si>
  <si>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</si>
  <si>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</si>
  <si>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</si>
  <si>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</si>
  <si>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</si>
  <si>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</si>
  <si>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</si>
  <si>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</si>
  <si>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</si>
  <si>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</si>
  <si>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</si>
  <si>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</si>
  <si>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</si>
  <si>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</si>
  <si>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</si>
  <si>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</si>
  <si>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</si>
  <si>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</si>
  <si>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</si>
  <si>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</si>
  <si>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</si>
  <si>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</si>
  <si>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</si>
  <si>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</si>
  <si>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</si>
  <si>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</si>
  <si>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</si>
  <si>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</si>
  <si>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</si>
  <si>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</si>
  <si>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</si>
  <si>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</si>
  <si>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</si>
  <si>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</si>
  <si>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</si>
  <si>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</si>
  <si>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</si>
  <si>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</si>
  <si>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</si>
  <si>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</si>
  <si>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</si>
  <si>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</si>
  <si>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</si>
  <si>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</si>
  <si>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</si>
  <si>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</si>
  <si>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</si>
  <si>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</si>
  <si>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</si>
  <si>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</si>
  <si>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</si>
  <si>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</si>
  <si>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</si>
  <si>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</si>
  <si>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</si>
  <si>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</si>
  <si>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</si>
  <si>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</si>
  <si>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</si>
  <si>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</si>
  <si>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</si>
  <si>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</si>
  <si>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</si>
  <si>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</si>
  <si>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</si>
  <si>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</si>
  <si>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</si>
  <si>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</si>
  <si>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</si>
  <si>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</si>
  <si>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</si>
  <si>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</si>
  <si>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</si>
  <si>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</si>
  <si>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</si>
  <si>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</si>
  <si>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</si>
  <si>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</si>
  <si>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</si>
  <si>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</si>
  <si>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</si>
  <si>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</si>
  <si>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</si>
  <si>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</si>
  <si>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</si>
  <si>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</si>
  <si>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</si>
  <si>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</si>
  <si>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</si>
  <si>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</si>
  <si>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</si>
  <si>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</si>
  <si>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</si>
  <si>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</si>
  <si>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</si>
  <si>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</si>
  <si>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</si>
  <si>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</si>
  <si>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</si>
  <si>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</si>
  <si>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</si>
  <si>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</si>
  <si>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</si>
  <si>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</si>
  <si>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</si>
  <si>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</si>
  <si>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</si>
  <si>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</si>
  <si>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</si>
  <si>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</si>
  <si>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</si>
  <si>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</si>
  <si>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</si>
  <si>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</si>
  <si>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</si>
  <si>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</si>
  <si>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</si>
  <si>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</si>
  <si>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</si>
  <si>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</si>
  <si>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</si>
  <si>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</si>
  <si>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</si>
  <si>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</si>
  <si>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</si>
  <si>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</si>
  <si>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</si>
  <si>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</si>
  <si>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</si>
  <si>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</si>
  <si>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</si>
  <si>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</si>
  <si>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</si>
  <si>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</si>
  <si>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</si>
  <si>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</si>
  <si>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</si>
  <si>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</si>
  <si>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</si>
  <si>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</si>
  <si>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</si>
  <si>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</si>
  <si>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</si>
  <si>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</si>
  <si>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</si>
  <si>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</si>
  <si>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</si>
  <si>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</si>
  <si>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</si>
  <si>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</si>
  <si>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</si>
  <si>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</si>
  <si>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</si>
  <si>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</si>
  <si>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</si>
  <si>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</si>
  <si>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</si>
  <si>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</si>
  <si>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</si>
  <si>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</si>
  <si>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</si>
  <si>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</si>
  <si>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</si>
  <si>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</si>
  <si>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</si>
  <si>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</si>
  <si>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</si>
  <si>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</si>
  <si>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</si>
  <si>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</si>
  <si>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</si>
  <si>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</si>
  <si>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</si>
  <si>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</si>
  <si>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</si>
  <si>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</si>
  <si>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</si>
  <si>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</si>
  <si>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</si>
  <si>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</si>
  <si>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</si>
  <si>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</si>
  <si>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</si>
  <si>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</si>
  <si>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</si>
  <si>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</si>
  <si>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</si>
  <si>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</si>
  <si>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</si>
  <si>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</si>
  <si>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</si>
  <si>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</si>
  <si>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</si>
  <si>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</si>
  <si>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</si>
  <si>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</si>
  <si>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</si>
  <si>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</si>
  <si>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</si>
  <si>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</si>
  <si>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</si>
  <si>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</si>
  <si>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</si>
  <si>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</si>
  <si>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</si>
  <si>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</si>
  <si>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</si>
  <si>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</si>
  <si>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</si>
  <si>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</si>
  <si>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</si>
  <si>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</si>
  <si>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</si>
  <si>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</si>
  <si>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</si>
  <si>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</si>
  <si>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</si>
  <si>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</si>
  <si>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</si>
  <si>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</si>
  <si>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</si>
  <si>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</si>
  <si>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</si>
  <si>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</si>
  <si>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</si>
  <si>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</si>
  <si>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</si>
  <si>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</si>
  <si>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</si>
  <si>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</si>
  <si>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</si>
  <si>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</si>
  <si>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</si>
  <si>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</si>
  <si>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</si>
  <si>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</si>
  <si>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</si>
  <si>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</si>
  <si>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</si>
  <si>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</si>
  <si>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</si>
  <si>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</si>
  <si>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</si>
  <si>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</si>
  <si>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</si>
  <si>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</si>
  <si>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</si>
  <si>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</si>
  <si>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</si>
  <si>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</si>
  <si>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</si>
  <si>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</si>
  <si>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</si>
  <si>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</si>
  <si>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</si>
  <si>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</si>
  <si>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</si>
  <si>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</si>
  <si>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</si>
  <si>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</si>
  <si>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</si>
  <si>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</si>
  <si>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</si>
  <si>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</si>
  <si>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</si>
  <si>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</si>
  <si>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</si>
  <si>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</si>
  <si>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</si>
  <si>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</si>
  <si>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</si>
  <si>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</si>
  <si>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</si>
  <si>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</si>
  <si>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</si>
  <si>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</si>
  <si>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</si>
  <si>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</si>
  <si>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</si>
  <si>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</si>
  <si>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</si>
  <si>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</si>
  <si>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</si>
  <si>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</si>
  <si>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</si>
  <si>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</si>
  <si>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</si>
  <si>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</si>
  <si>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</si>
  <si>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</si>
  <si>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</si>
  <si>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</si>
  <si>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</si>
  <si>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</si>
  <si>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</si>
  <si>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</si>
  <si>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</si>
  <si>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</si>
  <si>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</si>
  <si>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</si>
  <si>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</si>
  <si>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</si>
  <si>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</si>
  <si>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</si>
  <si>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</si>
  <si>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</si>
  <si>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</si>
  <si>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</si>
  <si>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</si>
  <si>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</si>
  <si>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</si>
  <si>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</si>
  <si>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</si>
  <si>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</si>
  <si>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</si>
  <si>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</si>
  <si>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</si>
  <si>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</si>
  <si>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</si>
  <si>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</si>
  <si>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</si>
  <si>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</si>
  <si>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</si>
  <si>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</si>
  <si>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</si>
  <si>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</si>
  <si>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</si>
  <si>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</si>
  <si>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</si>
  <si>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</si>
  <si>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</si>
  <si>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</si>
  <si>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</si>
  <si>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</si>
  <si>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</si>
  <si>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</si>
  <si>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</si>
  <si>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</si>
  <si>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</si>
  <si>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</si>
  <si>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</si>
  <si>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</si>
  <si>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</si>
  <si>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</si>
  <si>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</si>
  <si>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</si>
  <si>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</si>
  <si>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</si>
  <si>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</si>
  <si>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</si>
  <si>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</si>
  <si>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</si>
  <si>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</si>
  <si>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</si>
  <si>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</si>
  <si>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</si>
  <si>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</si>
  <si>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</si>
  <si>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</si>
  <si>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</si>
  <si>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</si>
  <si>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</si>
  <si>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</si>
  <si>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</si>
  <si>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</si>
  <si>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</si>
  <si>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</si>
  <si>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</si>
  <si>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</si>
  <si>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</si>
  <si>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</si>
  <si>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</si>
  <si>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</si>
  <si>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</si>
  <si>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</si>
  <si>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</si>
  <si>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</si>
  <si>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</si>
  <si>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</si>
  <si>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</si>
  <si>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</si>
  <si>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</si>
  <si>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</si>
  <si>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</si>
  <si>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</si>
  <si>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</si>
  <si>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</si>
  <si>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</si>
  <si>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</si>
  <si>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</si>
  <si>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</si>
  <si>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</si>
  <si>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</si>
  <si>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</si>
  <si>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</si>
  <si>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</si>
  <si>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</si>
  <si>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</si>
  <si>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</si>
  <si>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</si>
  <si>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</si>
  <si>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</si>
  <si>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</si>
  <si>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</si>
  <si>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</si>
  <si>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</si>
  <si>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</si>
  <si>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</si>
  <si>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</si>
  <si>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</si>
  <si>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</si>
  <si>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</si>
  <si>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</si>
  <si>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</si>
  <si>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</si>
  <si>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</si>
  <si>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</si>
  <si>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</si>
  <si>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</si>
  <si>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</si>
  <si>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</si>
  <si>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</si>
  <si>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</si>
  <si>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</si>
  <si>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</si>
  <si>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</si>
  <si>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</si>
  <si>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</si>
  <si>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</si>
  <si>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</si>
  <si>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</si>
  <si>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</si>
  <si>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</si>
  <si>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</si>
  <si>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</si>
  <si>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</si>
  <si>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</si>
  <si>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</si>
  <si>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</si>
  <si>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</si>
  <si>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</si>
  <si>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</si>
  <si>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</si>
  <si>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</si>
  <si>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</si>
  <si>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</si>
  <si>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</si>
  <si>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</si>
  <si>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</si>
  <si>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</si>
  <si>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</si>
  <si>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</si>
  <si>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</si>
  <si>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</si>
  <si>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</si>
  <si>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</si>
  <si>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</si>
  <si>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</si>
  <si>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</si>
  <si>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</si>
  <si>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Generación de electricidad suministrada a la red</t>
  </si>
  <si>
    <t>Total alcance 2</t>
  </si>
  <si>
    <t>Industrias manufactureras y de la construcción (electricidad)</t>
  </si>
  <si>
    <t>I</t>
  </si>
  <si>
    <t xml:space="preserve">I.1 </t>
  </si>
  <si>
    <t>Edificios residenciales</t>
  </si>
  <si>
    <t>Transporte por carretera</t>
  </si>
  <si>
    <t>I.2</t>
  </si>
  <si>
    <t>Edificios/instalaciones comerciales e institucionales</t>
  </si>
  <si>
    <t>AFOLU</t>
  </si>
  <si>
    <t>Procesos industriales</t>
  </si>
  <si>
    <t>I.3</t>
  </si>
  <si>
    <t>Energía estacionaria (electricidad)</t>
  </si>
  <si>
    <t>Generación de electricidad suministrada a la red (electricidad)</t>
  </si>
  <si>
    <t>I.4</t>
  </si>
  <si>
    <t>Industrias energéticas</t>
  </si>
  <si>
    <t>Transporte (electricidad)</t>
  </si>
  <si>
    <t>Edificios residenciales (electricidad)</t>
  </si>
  <si>
    <t>I.4.1</t>
  </si>
  <si>
    <t>Uso del producto</t>
  </si>
  <si>
    <t>I.4.4</t>
  </si>
  <si>
    <t>I.5</t>
  </si>
  <si>
    <t>Actividades agrícolas, de silvicultura y de pesca</t>
  </si>
  <si>
    <t>Edificios/instalaciones comerciales e institucionales (electricidad)</t>
  </si>
  <si>
    <t>I.6</t>
  </si>
  <si>
    <t>Fuentes no especificadas</t>
  </si>
  <si>
    <t>Aviación</t>
  </si>
  <si>
    <t>I.7</t>
  </si>
  <si>
    <t>Emisiones fugitivas provenientes de la minería, el
procesamiento, el almacenamiento y el transporte de
carbón</t>
  </si>
  <si>
    <t>I.8</t>
  </si>
  <si>
    <t>Emisiones fugitivas provenientes de los sistemas de
petróleo y gas natural</t>
  </si>
  <si>
    <t>II</t>
  </si>
  <si>
    <t>II.1</t>
  </si>
  <si>
    <t>Transporte fuera de carretera</t>
  </si>
  <si>
    <t>II.2</t>
  </si>
  <si>
    <t>Ferroviario</t>
  </si>
  <si>
    <t>II.3</t>
  </si>
  <si>
    <t>Transporte marítimo</t>
  </si>
  <si>
    <t>II.4</t>
  </si>
  <si>
    <t>II.5</t>
  </si>
  <si>
    <t>Tratamiento y vertido de aguas residuales</t>
  </si>
  <si>
    <t>III</t>
  </si>
  <si>
    <t>III.1</t>
  </si>
  <si>
    <t>Incineración y quema a cielo abierto</t>
  </si>
  <si>
    <t>III.2</t>
  </si>
  <si>
    <t>Tratamiento biológico de residuos</t>
  </si>
  <si>
    <t>III.3</t>
  </si>
  <si>
    <t>III.4</t>
  </si>
  <si>
    <t>Transporte por carretera (electricidad)</t>
  </si>
  <si>
    <t>IV</t>
  </si>
  <si>
    <t>IV.1</t>
  </si>
  <si>
    <t>Actividades agrícolas, de silvicultura y de pesca (electricidad)</t>
  </si>
  <si>
    <t>IV.2</t>
  </si>
  <si>
    <t>V</t>
  </si>
  <si>
    <t>V.1</t>
  </si>
  <si>
    <t>V.2</t>
  </si>
  <si>
    <t>Otras industrias de la energía (electricidad)</t>
  </si>
  <si>
    <t>Ferroviario (electricidad)</t>
  </si>
  <si>
    <t>Transporte marítimo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</si>
  <si>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</si>
  <si>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</si>
  <si>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</si>
  <si>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</si>
  <si>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</si>
  <si>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</si>
  <si>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</si>
  <si>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</si>
  <si>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</si>
  <si>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Coquimbo</t>
  </si>
  <si>
    <t>Total alcance 1 sin Suelos</t>
  </si>
  <si>
    <t>Total nacional</t>
  </si>
  <si>
    <t>participación nacional</t>
  </si>
  <si>
    <t>1990-2018</t>
  </si>
  <si>
    <t>2016-2018</t>
  </si>
  <si>
    <t>UTCUTS Nacional</t>
  </si>
  <si>
    <t>absoluto sumando regiones</t>
  </si>
  <si>
    <t>participación</t>
  </si>
  <si>
    <t>acumulado</t>
  </si>
  <si>
    <t>total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</si>
  <si>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</si>
  <si>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</si>
  <si>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</si>
  <si>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</si>
  <si>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</si>
  <si>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2020_IRGEI_05COQ</t>
  </si>
  <si>
    <t>Inventario regional de gases de efecto invernadero 4IBA, de Coquimbo</t>
  </si>
  <si>
    <t>Regional</t>
  </si>
  <si>
    <t>CO₂ neto</t>
  </si>
  <si>
    <t>total alcances 1 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</si>
</sst>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6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9" fontId="0" fillId="13" borderId="1" xfId="3" applyFont="1" applyFill="1" applyBorder="1"/>
    <xf numFmtId="9" fontId="0" fillId="0" borderId="1" xfId="0" applyNumberFormat="1" applyBorder="1"/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7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puntuales'!$B$3:$B$12</c:f>
              <c:strCache>
                <c:ptCount val="10"/>
                <c:pt idx="0">
                  <c:v> Industrias manufactureras y de la construcción (electricidad) </c:v>
                </c:pt>
                <c:pt idx="1">
                  <c:v> Camiones para servicio pesado y autobuses </c:v>
                </c:pt>
                <c:pt idx="2">
                  <c:v> Automóviles </c:v>
                </c:pt>
                <c:pt idx="3">
                  <c:v> Minería (con excepción de combustibles) y cantería </c:v>
                </c:pt>
                <c:pt idx="4">
                  <c:v> Camiones para servicio ligero </c:v>
                </c:pt>
                <c:pt idx="5">
                  <c:v> Edificios residenciales (electricidad) </c:v>
                </c:pt>
                <c:pt idx="6">
                  <c:v> Disposición de residuos sólidos </c:v>
                </c:pt>
                <c:pt idx="7">
                  <c:v> Edificios/instalaciones comerciales e institucionales (electricidad) </c:v>
                </c:pt>
                <c:pt idx="8">
                  <c:v> Leña especies exótica </c:v>
                </c:pt>
                <c:pt idx="9">
                  <c:v> Pastizales convertidos en plantaciones forestales </c:v>
                </c:pt>
              </c:strCache>
            </c:strRef>
          </c:cat>
          <c:val>
            <c:numRef>
              <c:f>'Fuentes puntuales'!$I$3:$I$12</c:f>
              <c:numCache>
                <c:formatCode>0%</c:formatCode>
                <c:ptCount val="10"/>
                <c:pt idx="0">
                  <c:v>0.20924819468321784</c:v>
                </c:pt>
                <c:pt idx="1">
                  <c:v>0.10161380017128506</c:v>
                </c:pt>
                <c:pt idx="2">
                  <c:v>8.4164719338355828E-2</c:v>
                </c:pt>
                <c:pt idx="3">
                  <c:v>7.9715797944069952E-2</c:v>
                </c:pt>
                <c:pt idx="4">
                  <c:v>6.8668468849744438E-2</c:v>
                </c:pt>
                <c:pt idx="5">
                  <c:v>5.046789406907122E-2</c:v>
                </c:pt>
                <c:pt idx="6">
                  <c:v>3.5825949150181245E-2</c:v>
                </c:pt>
                <c:pt idx="7">
                  <c:v>3.1645171441677097E-2</c:v>
                </c:pt>
                <c:pt idx="8">
                  <c:v>3.1465404040424028E-2</c:v>
                </c:pt>
                <c:pt idx="9">
                  <c:v>-2.5019826124913141E-2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3686912"/>
        <c:axId val="123693696"/>
      </c:barChart>
      <c:catAx>
        <c:axId val="123686912"/>
        <c:scaling>
          <c:orientation val="minMax"/>
        </c:scaling>
        <c:delete val="0"/>
        <c:axPos val="l"/>
        <c:majorTickMark val="none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123693696"/>
        <c:crosses val="autoZero"/>
        <c:auto val="1"/>
        <c:lblAlgn val="ctr"/>
        <c:lblOffset val="100"/>
        <c:noMultiLvlLbl val="0"/>
      </c:catAx>
      <c:valAx>
        <c:axId val="12369369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3686912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Transporte por carretera</c:v>
                </c:pt>
                <c:pt idx="1">
                  <c:v>Industrias manufactureras y de la construcción (electricidad)</c:v>
                </c:pt>
                <c:pt idx="2">
                  <c:v>Industrias manufactureras y de la construcción</c:v>
                </c:pt>
                <c:pt idx="3">
                  <c:v>Agricultura</c:v>
                </c:pt>
                <c:pt idx="4">
                  <c:v>Edificios residenciales (electricidad)</c:v>
                </c:pt>
                <c:pt idx="5">
                  <c:v>Uso del producto</c:v>
                </c:pt>
                <c:pt idx="6">
                  <c:v>Disposición de residuos sólidos</c:v>
                </c:pt>
                <c:pt idx="7">
                  <c:v>Edificios/instalaciones comerciales e institucionales (electricidad)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0.27887772193964144</c:v>
                </c:pt>
                <c:pt idx="1">
                  <c:v>0.22866160823150389</c:v>
                </c:pt>
                <c:pt idx="2">
                  <c:v>0.106114224361665</c:v>
                </c:pt>
                <c:pt idx="3">
                  <c:v>8.6460145586702855E-2</c:v>
                </c:pt>
                <c:pt idx="4">
                  <c:v>5.5150152379386523E-2</c:v>
                </c:pt>
                <c:pt idx="5">
                  <c:v>4.7762225502923722E-2</c:v>
                </c:pt>
                <c:pt idx="6">
                  <c:v>3.9149772171284306E-2</c:v>
                </c:pt>
                <c:pt idx="7">
                  <c:v>3.4581114573390817E-2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4188160"/>
        <c:axId val="124164736"/>
      </c:barChart>
      <c:valAx>
        <c:axId val="12416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88160"/>
        <c:crosses val="autoZero"/>
        <c:crossBetween val="between"/>
      </c:valAx>
      <c:catAx>
        <c:axId val="124188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4736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041388093164841E-2"/>
          <c:w val="0.47640154298285925"/>
          <c:h val="0.9147332490845274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2018'!$Q$5:$Q$15</c:f>
              <c:strCache>
                <c:ptCount val="11"/>
                <c:pt idx="0">
                  <c:v>Transporte por carretera</c:v>
                </c:pt>
                <c:pt idx="1">
                  <c:v>Industrias manufactureras y de la construcción (electricidad)</c:v>
                </c:pt>
                <c:pt idx="2">
                  <c:v>Industrias manufactureras y de la construcción</c:v>
                </c:pt>
                <c:pt idx="3">
                  <c:v>Agricultura</c:v>
                </c:pt>
                <c:pt idx="4">
                  <c:v>Edificios residenciales (electricidad)</c:v>
                </c:pt>
                <c:pt idx="5">
                  <c:v>Uso del producto</c:v>
                </c:pt>
                <c:pt idx="6">
                  <c:v>Disposición de residuos sólidos</c:v>
                </c:pt>
                <c:pt idx="7">
                  <c:v>Edificios/instalaciones comerciales e institucionales (electricidad)</c:v>
                </c:pt>
                <c:pt idx="8">
                  <c:v>UTCUTS</c:v>
                </c:pt>
                <c:pt idx="9">
                  <c:v>Edificios residenciales</c:v>
                </c:pt>
                <c:pt idx="10">
                  <c:v>Aviación</c:v>
                </c:pt>
              </c:strCache>
            </c:strRef>
          </c:cat>
          <c:val>
            <c:numRef>
              <c:f>'GPC alcances 2018'!$T$5:$T$15</c:f>
              <c:numCache>
                <c:formatCode>0%</c:formatCode>
                <c:ptCount val="11"/>
                <c:pt idx="0">
                  <c:v>0.27887772193964144</c:v>
                </c:pt>
                <c:pt idx="1">
                  <c:v>0.22866160823150389</c:v>
                </c:pt>
                <c:pt idx="2">
                  <c:v>0.106114224361665</c:v>
                </c:pt>
                <c:pt idx="3">
                  <c:v>8.6460145586702855E-2</c:v>
                </c:pt>
                <c:pt idx="4">
                  <c:v>5.5150152379386523E-2</c:v>
                </c:pt>
                <c:pt idx="5">
                  <c:v>4.7762225502923722E-2</c:v>
                </c:pt>
                <c:pt idx="6">
                  <c:v>3.9149772171284306E-2</c:v>
                </c:pt>
                <c:pt idx="7">
                  <c:v>3.4581114573390817E-2</c:v>
                </c:pt>
                <c:pt idx="8">
                  <c:v>3.2524671606783989E-2</c:v>
                </c:pt>
                <c:pt idx="9">
                  <c:v>2.6922769681133295E-2</c:v>
                </c:pt>
                <c:pt idx="10">
                  <c:v>1.7515926411062924E-2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0F-460F-8E00-61CE5297A8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5497344"/>
        <c:axId val="125490304"/>
      </c:barChart>
      <c:valAx>
        <c:axId val="1254903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25497344"/>
        <c:crosses val="autoZero"/>
        <c:crossBetween val="between"/>
      </c:valAx>
      <c:catAx>
        <c:axId val="125497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90304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66E-47BC-B771-2FB9667B3C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66E-47BC-B771-2FB9667B3C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66E-47BC-B771-2FB9667B3C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66E-47BC-B771-2FB9667B3C8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66E-47BC-B771-2FB9667B3C8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66E-47BC-B771-2FB9667B3C8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66E-47BC-B771-2FB9667B3C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642.85017788727964</c:v>
                </c:pt>
                <c:pt idx="1">
                  <c:v>1311.0682405057591</c:v>
                </c:pt>
                <c:pt idx="2" formatCode="_-* #,##0.00_-;\-* #,##0.00_-;_-* &quot;-&quot;??_-;_-@_-">
                  <c:v>237.16965523919029</c:v>
                </c:pt>
                <c:pt idx="3">
                  <c:v>203.89800888440669</c:v>
                </c:pt>
                <c:pt idx="4">
                  <c:v>230.1191913318761</c:v>
                </c:pt>
                <c:pt idx="5">
                  <c:v>1360.9271391806978</c:v>
                </c:pt>
                <c:pt idx="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866E-47BC-B771-2FB9667B3C8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1111.8603509991142</c:v>
                </c:pt>
                <c:pt idx="1">
                  <c:v>1153.7477364216302</c:v>
                </c:pt>
                <c:pt idx="2">
                  <c:v>1251.987329101707</c:v>
                </c:pt>
                <c:pt idx="3">
                  <c:v>1311.7308500054087</c:v>
                </c:pt>
                <c:pt idx="4">
                  <c:v>1407.0909353877141</c:v>
                </c:pt>
                <c:pt idx="5">
                  <c:v>1453.4513840057707</c:v>
                </c:pt>
                <c:pt idx="6">
                  <c:v>1486.3695416844719</c:v>
                </c:pt>
                <c:pt idx="7">
                  <c:v>1614.781026466612</c:v>
                </c:pt>
                <c:pt idx="8">
                  <c:v>1647.1509009897509</c:v>
                </c:pt>
                <c:pt idx="9">
                  <c:v>1695.3045792208386</c:v>
                </c:pt>
                <c:pt idx="10">
                  <c:v>1727.7278769660315</c:v>
                </c:pt>
                <c:pt idx="11">
                  <c:v>1830.6922693751826</c:v>
                </c:pt>
                <c:pt idx="12">
                  <c:v>1872.1424954628774</c:v>
                </c:pt>
                <c:pt idx="13">
                  <c:v>1742.9425337921525</c:v>
                </c:pt>
                <c:pt idx="14">
                  <c:v>1700.6738581216327</c:v>
                </c:pt>
                <c:pt idx="15">
                  <c:v>1822.9616924684665</c:v>
                </c:pt>
                <c:pt idx="16">
                  <c:v>1891.7547696979648</c:v>
                </c:pt>
                <c:pt idx="17">
                  <c:v>2006.4950633287867</c:v>
                </c:pt>
                <c:pt idx="18">
                  <c:v>2092.1285226842774</c:v>
                </c:pt>
                <c:pt idx="19">
                  <c:v>2219.2833100431135</c:v>
                </c:pt>
                <c:pt idx="20">
                  <c:v>2345.944397521856</c:v>
                </c:pt>
                <c:pt idx="21">
                  <c:v>2157.4558132860993</c:v>
                </c:pt>
                <c:pt idx="22">
                  <c:v>1869.4553100216995</c:v>
                </c:pt>
                <c:pt idx="23">
                  <c:v>2124.9869337270457</c:v>
                </c:pt>
                <c:pt idx="24">
                  <c:v>2174.8270725034463</c:v>
                </c:pt>
                <c:pt idx="25">
                  <c:v>2183.5081041262024</c:v>
                </c:pt>
                <c:pt idx="26">
                  <c:v>2086.1788514399695</c:v>
                </c:pt>
                <c:pt idx="27">
                  <c:v>2489.9951036829675</c:v>
                </c:pt>
                <c:pt idx="28">
                  <c:v>2625.1052738485123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CFB-4342-815C-E498FD9AB976}"/>
            </c:ext>
          </c:extLst>
        </c:ser>
        <c:ser>
          <c:idx val="1"/>
          <c:order val="1"/>
          <c:tx>
            <c:strRef>
              <c:f>'GPC alcances serie CO2eq'!$C$57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CO2eq'!$D$57:$AF$57</c:f>
              <c:numCache>
                <c:formatCode>_-* #,##0.0_-;\-* #,##0.0_-;_-* "-"??_-;_-@_-</c:formatCode>
                <c:ptCount val="29"/>
                <c:pt idx="0">
                  <c:v>149.58449989141485</c:v>
                </c:pt>
                <c:pt idx="1">
                  <c:v>101.05136716462549</c:v>
                </c:pt>
                <c:pt idx="2">
                  <c:v>63.341932085591971</c:v>
                </c:pt>
                <c:pt idx="3">
                  <c:v>68.732319851475054</c:v>
                </c:pt>
                <c:pt idx="4">
                  <c:v>110.0297783592133</c:v>
                </c:pt>
                <c:pt idx="5">
                  <c:v>143.30581417106444</c:v>
                </c:pt>
                <c:pt idx="6">
                  <c:v>252.3503633300281</c:v>
                </c:pt>
                <c:pt idx="7">
                  <c:v>358.09264838748737</c:v>
                </c:pt>
                <c:pt idx="8">
                  <c:v>441.16181535120899</c:v>
                </c:pt>
                <c:pt idx="9">
                  <c:v>613.21231240740735</c:v>
                </c:pt>
                <c:pt idx="10">
                  <c:v>425.69709434231464</c:v>
                </c:pt>
                <c:pt idx="11">
                  <c:v>344.41504516024645</c:v>
                </c:pt>
                <c:pt idx="12">
                  <c:v>351.56717094443388</c:v>
                </c:pt>
                <c:pt idx="13">
                  <c:v>472.48619444661807</c:v>
                </c:pt>
                <c:pt idx="14">
                  <c:v>601.52035983652002</c:v>
                </c:pt>
                <c:pt idx="15">
                  <c:v>456.15768188823114</c:v>
                </c:pt>
                <c:pt idx="16">
                  <c:v>502.25124437120417</c:v>
                </c:pt>
                <c:pt idx="17">
                  <c:v>848.67346884307869</c:v>
                </c:pt>
                <c:pt idx="18">
                  <c:v>808.189702318228</c:v>
                </c:pt>
                <c:pt idx="19">
                  <c:v>749.53784703805843</c:v>
                </c:pt>
                <c:pt idx="20">
                  <c:v>937.66666924553044</c:v>
                </c:pt>
                <c:pt idx="21">
                  <c:v>1047.6551791283789</c:v>
                </c:pt>
                <c:pt idx="22">
                  <c:v>1149.8210830439466</c:v>
                </c:pt>
                <c:pt idx="23">
                  <c:v>1308.5160240245498</c:v>
                </c:pt>
                <c:pt idx="24">
                  <c:v>1132.5819021140583</c:v>
                </c:pt>
                <c:pt idx="25">
                  <c:v>1207.2755959804945</c:v>
                </c:pt>
                <c:pt idx="26">
                  <c:v>1292.7982872194161</c:v>
                </c:pt>
                <c:pt idx="27">
                  <c:v>1013.0915756189643</c:v>
                </c:pt>
                <c:pt idx="28">
                  <c:v>1360.9271391806978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CFB-4342-815C-E498FD9A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005632"/>
        <c:axId val="126007168"/>
      </c:barChart>
      <c:catAx>
        <c:axId val="12600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07168"/>
        <c:crosses val="autoZero"/>
        <c:auto val="1"/>
        <c:lblAlgn val="ctr"/>
        <c:lblOffset val="100"/>
        <c:noMultiLvlLbl val="0"/>
      </c:catAx>
      <c:valAx>
        <c:axId val="1260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0563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Coquimbo</a:t>
            </a:r>
          </a:p>
        </c:rich>
      </c:tx>
      <c:layout>
        <c:manualLayout>
          <c:xMode val="edge"/>
          <c:yMode val="edge"/>
          <c:x val="0.11193511417060302"/>
          <c:y val="4.554695281151246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838591577027311"/>
          <c:y val="0.16266768861254452"/>
          <c:w val="0.62355011321399578"/>
          <c:h val="0.602852089729034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191.47213707549369</c:v>
                </c:pt>
                <c:pt idx="1">
                  <c:v>183.47788833740907</c:v>
                </c:pt>
                <c:pt idx="2">
                  <c:v>194.95231956207618</c:v>
                </c:pt>
                <c:pt idx="3">
                  <c:v>242.78936250762709</c:v>
                </c:pt>
                <c:pt idx="4">
                  <c:v>269.76311201426279</c:v>
                </c:pt>
                <c:pt idx="5">
                  <c:v>243.60079356248741</c:v>
                </c:pt>
                <c:pt idx="6">
                  <c:v>222.51865457772013</c:v>
                </c:pt>
                <c:pt idx="7">
                  <c:v>326.1640794917185</c:v>
                </c:pt>
                <c:pt idx="8">
                  <c:v>283.48074766375686</c:v>
                </c:pt>
                <c:pt idx="9">
                  <c:v>271.73805351055177</c:v>
                </c:pt>
                <c:pt idx="10">
                  <c:v>259.70430324829158</c:v>
                </c:pt>
                <c:pt idx="11">
                  <c:v>377.40216174801469</c:v>
                </c:pt>
                <c:pt idx="12">
                  <c:v>361.65014002329929</c:v>
                </c:pt>
                <c:pt idx="13">
                  <c:v>293.2499355030991</c:v>
                </c:pt>
                <c:pt idx="14">
                  <c:v>241.62643292793155</c:v>
                </c:pt>
                <c:pt idx="15">
                  <c:v>313.73476660369948</c:v>
                </c:pt>
                <c:pt idx="16">
                  <c:v>351.88393992324495</c:v>
                </c:pt>
                <c:pt idx="17">
                  <c:v>350.47383507649641</c:v>
                </c:pt>
                <c:pt idx="18">
                  <c:v>376.8679456966214</c:v>
                </c:pt>
                <c:pt idx="19">
                  <c:v>459.44359849255545</c:v>
                </c:pt>
                <c:pt idx="20">
                  <c:v>547.83816762783351</c:v>
                </c:pt>
                <c:pt idx="21">
                  <c:v>677.45796264126045</c:v>
                </c:pt>
                <c:pt idx="22">
                  <c:v>433.79778584677382</c:v>
                </c:pt>
                <c:pt idx="23">
                  <c:v>599.40272631075447</c:v>
                </c:pt>
                <c:pt idx="24">
                  <c:v>654.78406606416593</c:v>
                </c:pt>
                <c:pt idx="25">
                  <c:v>574.22535119427982</c:v>
                </c:pt>
                <c:pt idx="26">
                  <c:v>378.82124530085753</c:v>
                </c:pt>
                <c:pt idx="27">
                  <c:v>609.46161256331584</c:v>
                </c:pt>
                <c:pt idx="28">
                  <c:v>642.85017788727964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B3-4E8E-B384-C57FE45DB9F2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299.86571135239535</c:v>
                </c:pt>
                <c:pt idx="1">
                  <c:v>312.3493302210191</c:v>
                </c:pt>
                <c:pt idx="2">
                  <c:v>341.3536595279927</c:v>
                </c:pt>
                <c:pt idx="3">
                  <c:v>379.74075944028436</c:v>
                </c:pt>
                <c:pt idx="4">
                  <c:v>427.68856008012682</c:v>
                </c:pt>
                <c:pt idx="5">
                  <c:v>473.92874281995825</c:v>
                </c:pt>
                <c:pt idx="6">
                  <c:v>512.24603336896791</c:v>
                </c:pt>
                <c:pt idx="7">
                  <c:v>540.51357425079766</c:v>
                </c:pt>
                <c:pt idx="8">
                  <c:v>569.07930448394154</c:v>
                </c:pt>
                <c:pt idx="9">
                  <c:v>591.95465712951898</c:v>
                </c:pt>
                <c:pt idx="10">
                  <c:v>607.07468267466061</c:v>
                </c:pt>
                <c:pt idx="11">
                  <c:v>572.01928243509235</c:v>
                </c:pt>
                <c:pt idx="12">
                  <c:v>582.08010357043497</c:v>
                </c:pt>
                <c:pt idx="13">
                  <c:v>597.66821232700011</c:v>
                </c:pt>
                <c:pt idx="14">
                  <c:v>613.75058925779229</c:v>
                </c:pt>
                <c:pt idx="15">
                  <c:v>654.92776854543081</c:v>
                </c:pt>
                <c:pt idx="16">
                  <c:v>685.09962136602644</c:v>
                </c:pt>
                <c:pt idx="17">
                  <c:v>741.40256757780026</c:v>
                </c:pt>
                <c:pt idx="18">
                  <c:v>793.86159967042943</c:v>
                </c:pt>
                <c:pt idx="19">
                  <c:v>842.38314901353203</c:v>
                </c:pt>
                <c:pt idx="20">
                  <c:v>868.09376994248532</c:v>
                </c:pt>
                <c:pt idx="21">
                  <c:v>948.06267649483937</c:v>
                </c:pt>
                <c:pt idx="22">
                  <c:v>991.29785432173867</c:v>
                </c:pt>
                <c:pt idx="23">
                  <c:v>1079.6690255950762</c:v>
                </c:pt>
                <c:pt idx="24">
                  <c:v>1031.0819510416784</c:v>
                </c:pt>
                <c:pt idx="25">
                  <c:v>1118.5285097425733</c:v>
                </c:pt>
                <c:pt idx="26">
                  <c:v>1173.0320126170793</c:v>
                </c:pt>
                <c:pt idx="27">
                  <c:v>1225.7102200682189</c:v>
                </c:pt>
                <c:pt idx="28">
                  <c:v>1311.0682405057591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B3-4E8E-B384-C57FE45DB9F2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68.642513166126449</c:v>
                </c:pt>
                <c:pt idx="1">
                  <c:v>69.789476143257772</c:v>
                </c:pt>
                <c:pt idx="2">
                  <c:v>100.60403161872409</c:v>
                </c:pt>
                <c:pt idx="3">
                  <c:v>102.32675239750306</c:v>
                </c:pt>
                <c:pt idx="4">
                  <c:v>104.60670394801569</c:v>
                </c:pt>
                <c:pt idx="5">
                  <c:v>107.81740043345033</c:v>
                </c:pt>
                <c:pt idx="6">
                  <c:v>105.4251057982797</c:v>
                </c:pt>
                <c:pt idx="7">
                  <c:v>110.82211200849959</c:v>
                </c:pt>
                <c:pt idx="8">
                  <c:v>115.20767409883511</c:v>
                </c:pt>
                <c:pt idx="9">
                  <c:v>117.00195419564133</c:v>
                </c:pt>
                <c:pt idx="10">
                  <c:v>125.46509542041973</c:v>
                </c:pt>
                <c:pt idx="11">
                  <c:v>119.82798454542583</c:v>
                </c:pt>
                <c:pt idx="12">
                  <c:v>111.82555065897314</c:v>
                </c:pt>
                <c:pt idx="13">
                  <c:v>123.62192290822452</c:v>
                </c:pt>
                <c:pt idx="14">
                  <c:v>140.92354356208304</c:v>
                </c:pt>
                <c:pt idx="15">
                  <c:v>124.53114278586651</c:v>
                </c:pt>
                <c:pt idx="16">
                  <c:v>139.97173203180532</c:v>
                </c:pt>
                <c:pt idx="17">
                  <c:v>147.51877582672603</c:v>
                </c:pt>
                <c:pt idx="18">
                  <c:v>153.08921363454095</c:v>
                </c:pt>
                <c:pt idx="19">
                  <c:v>147.99765035562251</c:v>
                </c:pt>
                <c:pt idx="20">
                  <c:v>160.23702567513135</c:v>
                </c:pt>
                <c:pt idx="21">
                  <c:v>165.24686911186626</c:v>
                </c:pt>
                <c:pt idx="22">
                  <c:v>169.29341826220309</c:v>
                </c:pt>
                <c:pt idx="23">
                  <c:v>176.68736207177409</c:v>
                </c:pt>
                <c:pt idx="24">
                  <c:v>194.90293733757321</c:v>
                </c:pt>
                <c:pt idx="25">
                  <c:v>210.9473956435875</c:v>
                </c:pt>
                <c:pt idx="26">
                  <c:v>215.70485411190185</c:v>
                </c:pt>
                <c:pt idx="27">
                  <c:v>225.4088212776598</c:v>
                </c:pt>
                <c:pt idx="28">
                  <c:v>237.16965523919035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B3-4E8E-B384-C57FE45DB9F2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1.6583362353755278</c:v>
                </c:pt>
                <c:pt idx="1">
                  <c:v>1.652732925615618</c:v>
                </c:pt>
                <c:pt idx="2">
                  <c:v>1.7367559618098334</c:v>
                </c:pt>
                <c:pt idx="3">
                  <c:v>1.7467986133974209</c:v>
                </c:pt>
                <c:pt idx="4">
                  <c:v>2.0124455430897874</c:v>
                </c:pt>
                <c:pt idx="5">
                  <c:v>2.2771213350233959</c:v>
                </c:pt>
                <c:pt idx="6">
                  <c:v>2.8571679499802118</c:v>
                </c:pt>
                <c:pt idx="7">
                  <c:v>4.038585324399075</c:v>
                </c:pt>
                <c:pt idx="8">
                  <c:v>4.1253285684840622</c:v>
                </c:pt>
                <c:pt idx="9">
                  <c:v>5.5860802051500205</c:v>
                </c:pt>
                <c:pt idx="10">
                  <c:v>7.3236412112956266</c:v>
                </c:pt>
                <c:pt idx="11">
                  <c:v>10.437424504769925</c:v>
                </c:pt>
                <c:pt idx="12">
                  <c:v>10.898620366944327</c:v>
                </c:pt>
                <c:pt idx="13">
                  <c:v>14.637084850002937</c:v>
                </c:pt>
                <c:pt idx="14">
                  <c:v>17.823555466436893</c:v>
                </c:pt>
                <c:pt idx="15">
                  <c:v>22.538347376828892</c:v>
                </c:pt>
                <c:pt idx="16">
                  <c:v>26.209535656953861</c:v>
                </c:pt>
                <c:pt idx="17">
                  <c:v>33.752601698759229</c:v>
                </c:pt>
                <c:pt idx="18">
                  <c:v>45.563089614246088</c:v>
                </c:pt>
                <c:pt idx="19">
                  <c:v>51.866322753661919</c:v>
                </c:pt>
                <c:pt idx="20">
                  <c:v>61.797723416914373</c:v>
                </c:pt>
                <c:pt idx="21">
                  <c:v>76.786844992948204</c:v>
                </c:pt>
                <c:pt idx="22">
                  <c:v>95.506247262023336</c:v>
                </c:pt>
                <c:pt idx="23">
                  <c:v>104.1236402531858</c:v>
                </c:pt>
                <c:pt idx="24">
                  <c:v>125.33474722068391</c:v>
                </c:pt>
                <c:pt idx="25">
                  <c:v>132.38394787388128</c:v>
                </c:pt>
                <c:pt idx="26">
                  <c:v>148.98576419259481</c:v>
                </c:pt>
                <c:pt idx="27">
                  <c:v>170.39606456536785</c:v>
                </c:pt>
                <c:pt idx="28">
                  <c:v>203.89800888440669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B3-4E8E-B384-C57FE45DB9F2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329.97457875881179</c:v>
                </c:pt>
                <c:pt idx="1">
                  <c:v>322.89413511711803</c:v>
                </c:pt>
                <c:pt idx="2">
                  <c:v>334.07051726378029</c:v>
                </c:pt>
                <c:pt idx="3">
                  <c:v>340.47623391729087</c:v>
                </c:pt>
                <c:pt idx="4">
                  <c:v>337.90044986588441</c:v>
                </c:pt>
                <c:pt idx="5">
                  <c:v>343.92831782135443</c:v>
                </c:pt>
                <c:pt idx="6">
                  <c:v>343.36631247972679</c:v>
                </c:pt>
                <c:pt idx="7">
                  <c:v>342.38458315245845</c:v>
                </c:pt>
                <c:pt idx="8">
                  <c:v>345.15622854775478</c:v>
                </c:pt>
                <c:pt idx="9">
                  <c:v>358.58488789058214</c:v>
                </c:pt>
                <c:pt idx="10">
                  <c:v>351.01352230674735</c:v>
                </c:pt>
                <c:pt idx="11">
                  <c:v>356.91431898069027</c:v>
                </c:pt>
                <c:pt idx="12">
                  <c:v>370.53610699162448</c:v>
                </c:pt>
                <c:pt idx="13">
                  <c:v>362.86053948917527</c:v>
                </c:pt>
                <c:pt idx="14">
                  <c:v>389.36895416933424</c:v>
                </c:pt>
                <c:pt idx="15">
                  <c:v>372.37497171596999</c:v>
                </c:pt>
                <c:pt idx="16">
                  <c:v>383.55415124440935</c:v>
                </c:pt>
                <c:pt idx="17">
                  <c:v>400.88963433993297</c:v>
                </c:pt>
                <c:pt idx="18">
                  <c:v>415.25384819013829</c:v>
                </c:pt>
                <c:pt idx="19">
                  <c:v>416.82564759224641</c:v>
                </c:pt>
                <c:pt idx="20">
                  <c:v>420.75686610875579</c:v>
                </c:pt>
                <c:pt idx="21">
                  <c:v>377.43553173391177</c:v>
                </c:pt>
                <c:pt idx="22">
                  <c:v>345.46003598604096</c:v>
                </c:pt>
                <c:pt idx="23">
                  <c:v>338.96709132247923</c:v>
                </c:pt>
                <c:pt idx="24">
                  <c:v>336.45709036261576</c:v>
                </c:pt>
                <c:pt idx="25">
                  <c:v>332.95530939121721</c:v>
                </c:pt>
                <c:pt idx="26">
                  <c:v>340.20954012791969</c:v>
                </c:pt>
                <c:pt idx="27">
                  <c:v>354.6214652044734</c:v>
                </c:pt>
                <c:pt idx="28">
                  <c:v>368.88780827727641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B3-4E8E-B384-C57FE45DB9F2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220.24707441091132</c:v>
                </c:pt>
                <c:pt idx="1">
                  <c:v>263.58417367721074</c:v>
                </c:pt>
                <c:pt idx="2">
                  <c:v>279.27004516732381</c:v>
                </c:pt>
                <c:pt idx="3">
                  <c:v>244.65094312930574</c:v>
                </c:pt>
                <c:pt idx="4">
                  <c:v>265.11966393633446</c:v>
                </c:pt>
                <c:pt idx="5">
                  <c:v>281.89900803349695</c:v>
                </c:pt>
                <c:pt idx="6">
                  <c:v>299.95626750979727</c:v>
                </c:pt>
                <c:pt idx="7">
                  <c:v>290.85809223873872</c:v>
                </c:pt>
                <c:pt idx="8">
                  <c:v>330.10161762697851</c:v>
                </c:pt>
                <c:pt idx="9">
                  <c:v>350.43894628939415</c:v>
                </c:pt>
                <c:pt idx="10">
                  <c:v>377.14663210461657</c:v>
                </c:pt>
                <c:pt idx="11">
                  <c:v>394.0910971611894</c:v>
                </c:pt>
                <c:pt idx="12">
                  <c:v>435.1519738516015</c:v>
                </c:pt>
                <c:pt idx="13">
                  <c:v>350.9048387146504</c:v>
                </c:pt>
                <c:pt idx="14">
                  <c:v>297.18078273805475</c:v>
                </c:pt>
                <c:pt idx="15">
                  <c:v>334.85469544067092</c:v>
                </c:pt>
                <c:pt idx="16">
                  <c:v>305.03578947552489</c:v>
                </c:pt>
                <c:pt idx="17">
                  <c:v>332.4576488090716</c:v>
                </c:pt>
                <c:pt idx="18">
                  <c:v>307.49282587830095</c:v>
                </c:pt>
                <c:pt idx="19">
                  <c:v>300.76694183549517</c:v>
                </c:pt>
                <c:pt idx="20">
                  <c:v>287.22084475073541</c:v>
                </c:pt>
                <c:pt idx="21">
                  <c:v>-87.534071688726428</c:v>
                </c:pt>
                <c:pt idx="22">
                  <c:v>-165.90003165708035</c:v>
                </c:pt>
                <c:pt idx="23">
                  <c:v>-173.8629118262244</c:v>
                </c:pt>
                <c:pt idx="24">
                  <c:v>-167.73371952327105</c:v>
                </c:pt>
                <c:pt idx="25">
                  <c:v>-185.53240971933661</c:v>
                </c:pt>
                <c:pt idx="26">
                  <c:v>-170.5745649103836</c:v>
                </c:pt>
                <c:pt idx="27">
                  <c:v>-95.603079996068232</c:v>
                </c:pt>
                <c:pt idx="28">
                  <c:v>-138.76861694540025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885-43AF-9632-20F85131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6323712"/>
        <c:axId val="126333696"/>
      </c:barChart>
      <c:catAx>
        <c:axId val="1263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/>
          <a:lstStyle/>
          <a:p>
            <a:pPr>
              <a:defRPr/>
            </a:pPr>
            <a:endParaRPr lang="en-US"/>
          </a:p>
        </c:txPr>
        <c:crossAx val="126333696"/>
        <c:crosses val="autoZero"/>
        <c:auto val="1"/>
        <c:lblAlgn val="ctr"/>
        <c:lblOffset val="100"/>
        <c:noMultiLvlLbl val="0"/>
      </c:catAx>
      <c:valAx>
        <c:axId val="1263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2632371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92125683324014929"/>
          <c:h val="6.2775638477082035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FE6-413F-A133-A9A2263FB908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FE6-413F-A133-A9A2263FB90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FE6-413F-A133-A9A2263FB908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FE6-413F-A133-A9A2263FB908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FE6-413F-A133-A9A2263FB908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FE6-413F-A133-A9A2263FB9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642.85017788727964</c:v>
                </c:pt>
                <c:pt idx="1">
                  <c:v>1311.0682405057591</c:v>
                </c:pt>
                <c:pt idx="2" formatCode="_-* #,##0.00_-;\-* #,##0.00_-;_-* &quot;-&quot;??_-;_-@_-">
                  <c:v>237.16965523919035</c:v>
                </c:pt>
                <c:pt idx="3">
                  <c:v>203.89800888440669</c:v>
                </c:pt>
                <c:pt idx="4">
                  <c:v>368.88780827727641</c:v>
                </c:pt>
                <c:pt idx="5">
                  <c:v>-138.76861694540025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0FE6-413F-A133-A9A2263FB90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CO2eq'!$C$92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282.07236547837374</c:v>
                </c:pt>
                <c:pt idx="1">
                  <c:v>294.70488595931585</c:v>
                </c:pt>
                <c:pt idx="2">
                  <c:v>319.88598774217184</c:v>
                </c:pt>
                <c:pt idx="3">
                  <c:v>354.24844567001543</c:v>
                </c:pt>
                <c:pt idx="4">
                  <c:v>399.26903885840363</c:v>
                </c:pt>
                <c:pt idx="5">
                  <c:v>436.85055503655104</c:v>
                </c:pt>
                <c:pt idx="6">
                  <c:v>472.27285726810089</c:v>
                </c:pt>
                <c:pt idx="7">
                  <c:v>494.53542161425486</c:v>
                </c:pt>
                <c:pt idx="8">
                  <c:v>520.34327610917023</c:v>
                </c:pt>
                <c:pt idx="9">
                  <c:v>543.96685949200469</c:v>
                </c:pt>
                <c:pt idx="10">
                  <c:v>560.48497179172819</c:v>
                </c:pt>
                <c:pt idx="11">
                  <c:v>526.04119393083477</c:v>
                </c:pt>
                <c:pt idx="12">
                  <c:v>537.29411448457495</c:v>
                </c:pt>
                <c:pt idx="13">
                  <c:v>558.32827917725842</c:v>
                </c:pt>
                <c:pt idx="14">
                  <c:v>572.70584452976016</c:v>
                </c:pt>
                <c:pt idx="15">
                  <c:v>608.34622918904563</c:v>
                </c:pt>
                <c:pt idx="16">
                  <c:v>644.26331592687416</c:v>
                </c:pt>
                <c:pt idx="17">
                  <c:v>697.7189011847039</c:v>
                </c:pt>
                <c:pt idx="18">
                  <c:v>743.75042839809043</c:v>
                </c:pt>
                <c:pt idx="19">
                  <c:v>793.64366224363494</c:v>
                </c:pt>
                <c:pt idx="20">
                  <c:v>818.84446617329741</c:v>
                </c:pt>
                <c:pt idx="21">
                  <c:v>896.79931626341602</c:v>
                </c:pt>
                <c:pt idx="22">
                  <c:v>933.11611014373136</c:v>
                </c:pt>
                <c:pt idx="23">
                  <c:v>1019.0763867649423</c:v>
                </c:pt>
                <c:pt idx="24">
                  <c:v>967.49599675080469</c:v>
                </c:pt>
                <c:pt idx="25">
                  <c:v>1042.5804440393983</c:v>
                </c:pt>
                <c:pt idx="26">
                  <c:v>1105.2451341139581</c:v>
                </c:pt>
                <c:pt idx="27">
                  <c:v>1127.5151018947099</c:v>
                </c:pt>
                <c:pt idx="28">
                  <c:v>1189.849854237299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4-4AD3-A2D6-0DC6742CB3F8}"/>
            </c:ext>
          </c:extLst>
        </c:ser>
        <c:ser>
          <c:idx val="1"/>
          <c:order val="1"/>
          <c:tx>
            <c:strRef>
              <c:f>'GPC alcances serie CO2eq'!$C$93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109.87347758671447</c:v>
                </c:pt>
                <c:pt idx="1">
                  <c:v>73.229183474293791</c:v>
                </c:pt>
                <c:pt idx="2">
                  <c:v>46.156287987187909</c:v>
                </c:pt>
                <c:pt idx="3">
                  <c:v>49.600641826631978</c:v>
                </c:pt>
                <c:pt idx="4">
                  <c:v>78.630283295303897</c:v>
                </c:pt>
                <c:pt idx="5">
                  <c:v>104.10193873837304</c:v>
                </c:pt>
                <c:pt idx="6">
                  <c:v>185.12096134528934</c:v>
                </c:pt>
                <c:pt idx="7">
                  <c:v>268.59489302269111</c:v>
                </c:pt>
                <c:pt idx="8">
                  <c:v>329.81989247503208</c:v>
                </c:pt>
                <c:pt idx="9">
                  <c:v>471.00168114324674</c:v>
                </c:pt>
                <c:pt idx="10">
                  <c:v>325.156721299411</c:v>
                </c:pt>
                <c:pt idx="11">
                  <c:v>259.52094692391034</c:v>
                </c:pt>
                <c:pt idx="12">
                  <c:v>263.54684627754256</c:v>
                </c:pt>
                <c:pt idx="13">
                  <c:v>362.36111578488755</c:v>
                </c:pt>
                <c:pt idx="14">
                  <c:v>455.46047549511383</c:v>
                </c:pt>
                <c:pt idx="15">
                  <c:v>340.90225587276063</c:v>
                </c:pt>
                <c:pt idx="16">
                  <c:v>374.05138805869859</c:v>
                </c:pt>
                <c:pt idx="17">
                  <c:v>636.27585910842981</c:v>
                </c:pt>
                <c:pt idx="18">
                  <c:v>611.39288172037254</c:v>
                </c:pt>
                <c:pt idx="19">
                  <c:v>566.86817719664714</c:v>
                </c:pt>
                <c:pt idx="20">
                  <c:v>700.39785119463534</c:v>
                </c:pt>
                <c:pt idx="21">
                  <c:v>783.20104888424271</c:v>
                </c:pt>
                <c:pt idx="22">
                  <c:v>868.35798891929858</c:v>
                </c:pt>
                <c:pt idx="23">
                  <c:v>963.04582912093804</c:v>
                </c:pt>
                <c:pt idx="24">
                  <c:v>829.60825468183873</c:v>
                </c:pt>
                <c:pt idx="25">
                  <c:v>911.52235760015526</c:v>
                </c:pt>
                <c:pt idx="26">
                  <c:v>902.06509505664405</c:v>
                </c:pt>
                <c:pt idx="27">
                  <c:v>751.078990866852</c:v>
                </c:pt>
                <c:pt idx="28">
                  <c:v>975.59955428353305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864-4AD3-A2D6-0DC6742CB3F8}"/>
            </c:ext>
          </c:extLst>
        </c:ser>
        <c:ser>
          <c:idx val="2"/>
          <c:order val="2"/>
          <c:tx>
            <c:strRef>
              <c:f>'GPC alcances serie CO2eq'!$C$94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99.564843040570267</c:v>
                </c:pt>
                <c:pt idx="1">
                  <c:v>76.095675829112082</c:v>
                </c:pt>
                <c:pt idx="2">
                  <c:v>82.092296416620215</c:v>
                </c:pt>
                <c:pt idx="3">
                  <c:v>126.18094908872528</c:v>
                </c:pt>
                <c:pt idx="4">
                  <c:v>135.92588997140803</c:v>
                </c:pt>
                <c:pt idx="5">
                  <c:v>123.19713551238944</c:v>
                </c:pt>
                <c:pt idx="6">
                  <c:v>108.60813926477437</c:v>
                </c:pt>
                <c:pt idx="7">
                  <c:v>201.12969650206509</c:v>
                </c:pt>
                <c:pt idx="8">
                  <c:v>183.6667421946463</c:v>
                </c:pt>
                <c:pt idx="9">
                  <c:v>164.43546695129714</c:v>
                </c:pt>
                <c:pt idx="10">
                  <c:v>149.8053810002784</c:v>
                </c:pt>
                <c:pt idx="11">
                  <c:v>270.29567381716959</c:v>
                </c:pt>
                <c:pt idx="12">
                  <c:v>253.88127301972892</c:v>
                </c:pt>
                <c:pt idx="13">
                  <c:v>178.06699265158278</c:v>
                </c:pt>
                <c:pt idx="14">
                  <c:v>113.75523320086208</c:v>
                </c:pt>
                <c:pt idx="15">
                  <c:v>202.57019315254198</c:v>
                </c:pt>
                <c:pt idx="16">
                  <c:v>240.67675136382351</c:v>
                </c:pt>
                <c:pt idx="17">
                  <c:v>217.39882007443373</c:v>
                </c:pt>
                <c:pt idx="18">
                  <c:v>183.78689725935271</c:v>
                </c:pt>
                <c:pt idx="19">
                  <c:v>242.98934859141309</c:v>
                </c:pt>
                <c:pt idx="20">
                  <c:v>345.32463744990037</c:v>
                </c:pt>
                <c:pt idx="21">
                  <c:v>333.13936783118476</c:v>
                </c:pt>
                <c:pt idx="22">
                  <c:v>199.34717992515436</c:v>
                </c:pt>
                <c:pt idx="23">
                  <c:v>392.62683260586198</c:v>
                </c:pt>
                <c:pt idx="24">
                  <c:v>454.14545569706047</c:v>
                </c:pt>
                <c:pt idx="25">
                  <c:v>346.33164764632517</c:v>
                </c:pt>
                <c:pt idx="26">
                  <c:v>198.85484163734304</c:v>
                </c:pt>
                <c:pt idx="27">
                  <c:v>414.80982292526369</c:v>
                </c:pt>
                <c:pt idx="28">
                  <c:v>452.74320770792178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864-4AD3-A2D6-0DC6742CB3F8}"/>
            </c:ext>
          </c:extLst>
        </c:ser>
        <c:ser>
          <c:idx val="3"/>
          <c:order val="3"/>
          <c:tx>
            <c:strRef>
              <c:f>'GPC alcances serie CO2eq'!$C$95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329.97457875881179</c:v>
                </c:pt>
                <c:pt idx="1">
                  <c:v>322.89413511711803</c:v>
                </c:pt>
                <c:pt idx="2">
                  <c:v>334.07051726378029</c:v>
                </c:pt>
                <c:pt idx="3">
                  <c:v>340.47623391729087</c:v>
                </c:pt>
                <c:pt idx="4">
                  <c:v>337.90044986588441</c:v>
                </c:pt>
                <c:pt idx="5">
                  <c:v>343.92831782135443</c:v>
                </c:pt>
                <c:pt idx="6">
                  <c:v>343.36631247972679</c:v>
                </c:pt>
                <c:pt idx="7">
                  <c:v>342.38458315245845</c:v>
                </c:pt>
                <c:pt idx="8">
                  <c:v>345.15622854775478</c:v>
                </c:pt>
                <c:pt idx="9">
                  <c:v>358.58488789058214</c:v>
                </c:pt>
                <c:pt idx="10">
                  <c:v>351.01352230674735</c:v>
                </c:pt>
                <c:pt idx="11">
                  <c:v>356.91431898069027</c:v>
                </c:pt>
                <c:pt idx="12">
                  <c:v>370.53610699162448</c:v>
                </c:pt>
                <c:pt idx="13">
                  <c:v>362.86053948917527</c:v>
                </c:pt>
                <c:pt idx="14">
                  <c:v>389.36895416933424</c:v>
                </c:pt>
                <c:pt idx="15">
                  <c:v>372.37497171596999</c:v>
                </c:pt>
                <c:pt idx="16">
                  <c:v>383.55415124440935</c:v>
                </c:pt>
                <c:pt idx="17">
                  <c:v>400.88963433993297</c:v>
                </c:pt>
                <c:pt idx="18">
                  <c:v>415.25384819013829</c:v>
                </c:pt>
                <c:pt idx="19">
                  <c:v>416.82564759224641</c:v>
                </c:pt>
                <c:pt idx="20">
                  <c:v>420.75686610875579</c:v>
                </c:pt>
                <c:pt idx="21">
                  <c:v>377.43553173391177</c:v>
                </c:pt>
                <c:pt idx="22">
                  <c:v>345.46003598604096</c:v>
                </c:pt>
                <c:pt idx="23">
                  <c:v>338.96709132247923</c:v>
                </c:pt>
                <c:pt idx="24">
                  <c:v>336.45709036261576</c:v>
                </c:pt>
                <c:pt idx="25">
                  <c:v>332.95530939121721</c:v>
                </c:pt>
                <c:pt idx="26">
                  <c:v>340.20954012791969</c:v>
                </c:pt>
                <c:pt idx="27">
                  <c:v>354.6214652044734</c:v>
                </c:pt>
                <c:pt idx="28">
                  <c:v>368.88780827727641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864-4AD3-A2D6-0DC6742CB3F8}"/>
            </c:ext>
          </c:extLst>
        </c:ser>
        <c:ser>
          <c:idx val="4"/>
          <c:order val="4"/>
          <c:tx>
            <c:strRef>
              <c:f>'GPC alcances serie CO2eq'!$C$96</c:f>
              <c:strCache>
                <c:ptCount val="1"/>
                <c:pt idx="0">
                  <c:v>Edificios residenciales (electricidad)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6.0416811162720165</c:v>
                </c:pt>
                <c:pt idx="1">
                  <c:v>23.844132212593941</c:v>
                </c:pt>
                <c:pt idx="2">
                  <c:v>14.716511130799844</c:v>
                </c:pt>
                <c:pt idx="3">
                  <c:v>16.548740789748884</c:v>
                </c:pt>
                <c:pt idx="4">
                  <c:v>26.974463743462412</c:v>
                </c:pt>
                <c:pt idx="5">
                  <c:v>33.696719230033708</c:v>
                </c:pt>
                <c:pt idx="6">
                  <c:v>57.62767858546885</c:v>
                </c:pt>
                <c:pt idx="7">
                  <c:v>55.195731482087048</c:v>
                </c:pt>
                <c:pt idx="8">
                  <c:v>68.554088086526605</c:v>
                </c:pt>
                <c:pt idx="9">
                  <c:v>86.901670206226868</c:v>
                </c:pt>
                <c:pt idx="10">
                  <c:v>60.050135390414098</c:v>
                </c:pt>
                <c:pt idx="11">
                  <c:v>50.984361830367654</c:v>
                </c:pt>
                <c:pt idx="12">
                  <c:v>52.186602591340531</c:v>
                </c:pt>
                <c:pt idx="13">
                  <c:v>63.869113667308774</c:v>
                </c:pt>
                <c:pt idx="14">
                  <c:v>82.254314277592883</c:v>
                </c:pt>
                <c:pt idx="15">
                  <c:v>65.012842436806253</c:v>
                </c:pt>
                <c:pt idx="16">
                  <c:v>71.459214044355306</c:v>
                </c:pt>
                <c:pt idx="17">
                  <c:v>119.9261785838079</c:v>
                </c:pt>
                <c:pt idx="18">
                  <c:v>109.55669149663926</c:v>
                </c:pt>
                <c:pt idx="19">
                  <c:v>100.78816088986009</c:v>
                </c:pt>
                <c:pt idx="20">
                  <c:v>127.22886182758215</c:v>
                </c:pt>
                <c:pt idx="21">
                  <c:v>140.28453740488567</c:v>
                </c:pt>
                <c:pt idx="22">
                  <c:v>153.1774157560375</c:v>
                </c:pt>
                <c:pt idx="23">
                  <c:v>180.81800341282295</c:v>
                </c:pt>
                <c:pt idx="24">
                  <c:v>158.1594143256535</c:v>
                </c:pt>
                <c:pt idx="25">
                  <c:v>151.03703714689345</c:v>
                </c:pt>
                <c:pt idx="26">
                  <c:v>180.78166177969101</c:v>
                </c:pt>
                <c:pt idx="27">
                  <c:v>151.97947954424447</c:v>
                </c:pt>
                <c:pt idx="28">
                  <c:v>235.30169535729482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864-4AD3-A2D6-0DC6742CB3F8}"/>
            </c:ext>
          </c:extLst>
        </c:ser>
        <c:ser>
          <c:idx val="5"/>
          <c:order val="5"/>
          <c:tx>
            <c:strRef>
              <c:f>'GPC alcances serie CO2eq'!$C$97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1.6583362353755278</c:v>
                </c:pt>
                <c:pt idx="1">
                  <c:v>1.652732925615618</c:v>
                </c:pt>
                <c:pt idx="2">
                  <c:v>1.7367559618098334</c:v>
                </c:pt>
                <c:pt idx="3">
                  <c:v>1.7467986133974209</c:v>
                </c:pt>
                <c:pt idx="4">
                  <c:v>2.0124455430897874</c:v>
                </c:pt>
                <c:pt idx="5">
                  <c:v>2.2771213350233959</c:v>
                </c:pt>
                <c:pt idx="6">
                  <c:v>2.8571679499802118</c:v>
                </c:pt>
                <c:pt idx="7">
                  <c:v>4.038585324399075</c:v>
                </c:pt>
                <c:pt idx="8">
                  <c:v>4.1253285684840622</c:v>
                </c:pt>
                <c:pt idx="9">
                  <c:v>5.5860802051500205</c:v>
                </c:pt>
                <c:pt idx="10">
                  <c:v>7.3236412112956266</c:v>
                </c:pt>
                <c:pt idx="11">
                  <c:v>10.437424504769925</c:v>
                </c:pt>
                <c:pt idx="12">
                  <c:v>10.898620366944327</c:v>
                </c:pt>
                <c:pt idx="13">
                  <c:v>14.637084850002937</c:v>
                </c:pt>
                <c:pt idx="14">
                  <c:v>17.823555466436893</c:v>
                </c:pt>
                <c:pt idx="15">
                  <c:v>22.538347376828892</c:v>
                </c:pt>
                <c:pt idx="16">
                  <c:v>26.209535656953861</c:v>
                </c:pt>
                <c:pt idx="17">
                  <c:v>33.752601698759229</c:v>
                </c:pt>
                <c:pt idx="18">
                  <c:v>45.563089614246088</c:v>
                </c:pt>
                <c:pt idx="19">
                  <c:v>51.866322753661919</c:v>
                </c:pt>
                <c:pt idx="20">
                  <c:v>61.797723416914373</c:v>
                </c:pt>
                <c:pt idx="21">
                  <c:v>76.786844992948204</c:v>
                </c:pt>
                <c:pt idx="22">
                  <c:v>95.506247262023336</c:v>
                </c:pt>
                <c:pt idx="23">
                  <c:v>104.1236402531858</c:v>
                </c:pt>
                <c:pt idx="24">
                  <c:v>124.08349165780574</c:v>
                </c:pt>
                <c:pt idx="25">
                  <c:v>131.04581288701883</c:v>
                </c:pt>
                <c:pt idx="26">
                  <c:v>148.98010579193601</c:v>
                </c:pt>
                <c:pt idx="27">
                  <c:v>170.39142336160342</c:v>
                </c:pt>
                <c:pt idx="28">
                  <c:v>203.78062706996258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864-4AD3-A2D6-0DC6742CB3F8}"/>
            </c:ext>
          </c:extLst>
        </c:ser>
        <c:ser>
          <c:idx val="6"/>
          <c:order val="6"/>
          <c:tx>
            <c:strRef>
              <c:f>'GPC alcances serie CO2eq'!$C$98</c:f>
              <c:strCache>
                <c:ptCount val="1"/>
                <c:pt idx="0">
                  <c:v>Disposición de residuos sólidos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23.884933493052532</c:v>
                </c:pt>
                <c:pt idx="1">
                  <c:v>24.588828042627277</c:v>
                </c:pt>
                <c:pt idx="2">
                  <c:v>25.564971114195735</c:v>
                </c:pt>
                <c:pt idx="3">
                  <c:v>26.798296182669716</c:v>
                </c:pt>
                <c:pt idx="4">
                  <c:v>28.033198004646454</c:v>
                </c:pt>
                <c:pt idx="5">
                  <c:v>29.291871949278935</c:v>
                </c:pt>
                <c:pt idx="6">
                  <c:v>30.726695946139841</c:v>
                </c:pt>
                <c:pt idx="7">
                  <c:v>32.241240449194095</c:v>
                </c:pt>
                <c:pt idx="8">
                  <c:v>33.849679286163436</c:v>
                </c:pt>
                <c:pt idx="9">
                  <c:v>35.49170902106971</c:v>
                </c:pt>
                <c:pt idx="10">
                  <c:v>41.185163034633561</c:v>
                </c:pt>
                <c:pt idx="11">
                  <c:v>46.79177350326971</c:v>
                </c:pt>
                <c:pt idx="12">
                  <c:v>52.194571022910125</c:v>
                </c:pt>
                <c:pt idx="13">
                  <c:v>58.741883460003834</c:v>
                </c:pt>
                <c:pt idx="14">
                  <c:v>65.963390500269242</c:v>
                </c:pt>
                <c:pt idx="15">
                  <c:v>73.234537651997783</c:v>
                </c:pt>
                <c:pt idx="16">
                  <c:v>80.216359802134633</c:v>
                </c:pt>
                <c:pt idx="17">
                  <c:v>87.271177363778207</c:v>
                </c:pt>
                <c:pt idx="18">
                  <c:v>94.38136602856703</c:v>
                </c:pt>
                <c:pt idx="19">
                  <c:v>99.838211826240538</c:v>
                </c:pt>
                <c:pt idx="20">
                  <c:v>106.0774337773301</c:v>
                </c:pt>
                <c:pt idx="21">
                  <c:v>111.71683497549807</c:v>
                </c:pt>
                <c:pt idx="22">
                  <c:v>119.13069397068911</c:v>
                </c:pt>
                <c:pt idx="23">
                  <c:v>126.10492726506129</c:v>
                </c:pt>
                <c:pt idx="24">
                  <c:v>133.37372429736567</c:v>
                </c:pt>
                <c:pt idx="25">
                  <c:v>140.69462523389728</c:v>
                </c:pt>
                <c:pt idx="26">
                  <c:v>151.92174361500545</c:v>
                </c:pt>
                <c:pt idx="27">
                  <c:v>160.17185353062075</c:v>
                </c:pt>
                <c:pt idx="28">
                  <c:v>167.03503739000024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864-4AD3-A2D6-0DC6742CB3F8}"/>
            </c:ext>
          </c:extLst>
        </c:ser>
        <c:ser>
          <c:idx val="7"/>
          <c:order val="7"/>
          <c:tx>
            <c:strRef>
              <c:f>'GPC alcances serie CO2eq'!$C$99</c:f>
              <c:strCache>
                <c:ptCount val="1"/>
                <c:pt idx="0">
                  <c:v>Edificios/instalaciones comerciales e institucionales (electricidad)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CO2eq'!$D$99:$AF$99</c:f>
              <c:numCache>
                <c:formatCode>_-* #,##0.0_-;\-* #,##0.0_-;_-* "-"??_-;_-@_-</c:formatCode>
                <c:ptCount val="29"/>
                <c:pt idx="0">
                  <c:v>32.832384178170877</c:v>
                </c:pt>
                <c:pt idx="1">
                  <c:v>3.3996072481432518</c:v>
                </c:pt>
                <c:pt idx="2">
                  <c:v>2.098225150807671</c:v>
                </c:pt>
                <c:pt idx="3">
                  <c:v>2.3594576072162248</c:v>
                </c:pt>
                <c:pt idx="4">
                  <c:v>3.8459182175066462</c:v>
                </c:pt>
                <c:pt idx="5">
                  <c:v>4.8043522788623392</c:v>
                </c:pt>
                <c:pt idx="6">
                  <c:v>8.2163390164962031</c:v>
                </c:pt>
                <c:pt idx="7">
                  <c:v>32.215651566591696</c:v>
                </c:pt>
                <c:pt idx="8">
                  <c:v>40.678988529497488</c:v>
                </c:pt>
                <c:pt idx="9">
                  <c:v>52.456338120003352</c:v>
                </c:pt>
                <c:pt idx="10">
                  <c:v>38.508897616913316</c:v>
                </c:pt>
                <c:pt idx="11">
                  <c:v>32.670141426726282</c:v>
                </c:pt>
                <c:pt idx="12">
                  <c:v>33.993970298186127</c:v>
                </c:pt>
                <c:pt idx="13">
                  <c:v>44.472653402995107</c:v>
                </c:pt>
                <c:pt idx="14">
                  <c:v>61.623906677587541</c:v>
                </c:pt>
                <c:pt idx="15">
                  <c:v>48.857397176631792</c:v>
                </c:pt>
                <c:pt idx="16">
                  <c:v>54.815303679669846</c:v>
                </c:pt>
                <c:pt idx="17">
                  <c:v>88.483119583189605</c:v>
                </c:pt>
                <c:pt idx="18">
                  <c:v>84.039827738419191</c:v>
                </c:pt>
                <c:pt idx="19">
                  <c:v>79.197010341476727</c:v>
                </c:pt>
                <c:pt idx="20">
                  <c:v>107.73212622608271</c:v>
                </c:pt>
                <c:pt idx="21">
                  <c:v>120.77575920704624</c:v>
                </c:pt>
                <c:pt idx="22">
                  <c:v>123.41379773292907</c:v>
                </c:pt>
                <c:pt idx="23">
                  <c:v>159.50296952823746</c:v>
                </c:pt>
                <c:pt idx="24">
                  <c:v>140.96693524515257</c:v>
                </c:pt>
                <c:pt idx="25">
                  <c:v>139.14686697764313</c:v>
                </c:pt>
                <c:pt idx="26">
                  <c:v>205.97462298008091</c:v>
                </c:pt>
                <c:pt idx="27">
                  <c:v>106.87824891720115</c:v>
                </c:pt>
                <c:pt idx="28">
                  <c:v>147.5425639894529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864-4AD3-A2D6-0DC6742CB3F8}"/>
            </c:ext>
          </c:extLst>
        </c:ser>
        <c:ser>
          <c:idx val="8"/>
          <c:order val="8"/>
          <c:tx>
            <c:strRef>
              <c:f>'GPC alcances serie CO2eq'!$C$100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CO2eq'!$D$100:$AF$100</c:f>
              <c:numCache>
                <c:formatCode>_-* #,##0.0_-;\-* #,##0.0_-;_-* "-"??_-;_-@_-</c:formatCode>
                <c:ptCount val="29"/>
                <c:pt idx="0">
                  <c:v>220.24707441091132</c:v>
                </c:pt>
                <c:pt idx="1">
                  <c:v>263.58417367721074</c:v>
                </c:pt>
                <c:pt idx="2">
                  <c:v>279.27004516732381</c:v>
                </c:pt>
                <c:pt idx="3">
                  <c:v>244.65094312930574</c:v>
                </c:pt>
                <c:pt idx="4">
                  <c:v>265.11966393633446</c:v>
                </c:pt>
                <c:pt idx="5">
                  <c:v>281.89900803349695</c:v>
                </c:pt>
                <c:pt idx="6">
                  <c:v>299.95626750979727</c:v>
                </c:pt>
                <c:pt idx="7">
                  <c:v>290.85809223873872</c:v>
                </c:pt>
                <c:pt idx="8">
                  <c:v>330.10161762697851</c:v>
                </c:pt>
                <c:pt idx="9">
                  <c:v>350.43894628939415</c:v>
                </c:pt>
                <c:pt idx="10">
                  <c:v>377.14663210461657</c:v>
                </c:pt>
                <c:pt idx="11">
                  <c:v>394.0910971611894</c:v>
                </c:pt>
                <c:pt idx="12">
                  <c:v>435.1519738516015</c:v>
                </c:pt>
                <c:pt idx="13">
                  <c:v>350.9048387146504</c:v>
                </c:pt>
                <c:pt idx="14">
                  <c:v>297.18078273805475</c:v>
                </c:pt>
                <c:pt idx="15">
                  <c:v>334.85469544067092</c:v>
                </c:pt>
                <c:pt idx="16">
                  <c:v>305.03578947552489</c:v>
                </c:pt>
                <c:pt idx="17">
                  <c:v>332.4576488090716</c:v>
                </c:pt>
                <c:pt idx="18">
                  <c:v>307.49282587830095</c:v>
                </c:pt>
                <c:pt idx="19">
                  <c:v>300.76694183549517</c:v>
                </c:pt>
                <c:pt idx="20">
                  <c:v>287.22084475073541</c:v>
                </c:pt>
                <c:pt idx="21">
                  <c:v>-87.534071688726428</c:v>
                </c:pt>
                <c:pt idx="22">
                  <c:v>-165.90003165708035</c:v>
                </c:pt>
                <c:pt idx="23">
                  <c:v>-173.8629118262244</c:v>
                </c:pt>
                <c:pt idx="24">
                  <c:v>-167.73371952327105</c:v>
                </c:pt>
                <c:pt idx="25">
                  <c:v>-185.53240971933661</c:v>
                </c:pt>
                <c:pt idx="26">
                  <c:v>-170.5745649103836</c:v>
                </c:pt>
                <c:pt idx="27">
                  <c:v>-95.603079996068232</c:v>
                </c:pt>
                <c:pt idx="28">
                  <c:v>-138.76861694540025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864-4AD3-A2D6-0DC6742CB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6454784"/>
        <c:axId val="126460672"/>
      </c:barChart>
      <c:catAx>
        <c:axId val="1264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0672"/>
        <c:crosses val="autoZero"/>
        <c:auto val="1"/>
        <c:lblAlgn val="ctr"/>
        <c:lblOffset val="100"/>
        <c:noMultiLvlLbl val="0"/>
      </c:catAx>
      <c:valAx>
        <c:axId val="12646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5478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BDF-42B8-9C85-E43E590B9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BDF-42B8-9C85-E43E590B9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BDF-42B8-9C85-E43E590B9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BDF-42B8-9C85-E43E590B91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BDF-42B8-9C85-E43E590B917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3BDF-42B8-9C85-E43E590B917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3BDF-42B8-9C85-E43E590B91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641.14932516373938</c:v>
                </c:pt>
                <c:pt idx="1">
                  <c:v>1311.0682405057591</c:v>
                </c:pt>
                <c:pt idx="2" formatCode="_-* #,##0.00_-;\-* #,##0.00_-;_-* &quot;-&quot;??_-;_-@_-">
                  <c:v>237.16965523919029</c:v>
                </c:pt>
                <c:pt idx="3">
                  <c:v>1360.9271391806978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BDF-42B8-9C85-E43E590B917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191.47213707549369</c:v>
                </c:pt>
                <c:pt idx="1">
                  <c:v>183.47788833740907</c:v>
                </c:pt>
                <c:pt idx="2">
                  <c:v>194.95231956207618</c:v>
                </c:pt>
                <c:pt idx="3">
                  <c:v>242.78936250762709</c:v>
                </c:pt>
                <c:pt idx="4">
                  <c:v>269.76311201426279</c:v>
                </c:pt>
                <c:pt idx="5">
                  <c:v>243.60079356248741</c:v>
                </c:pt>
                <c:pt idx="6">
                  <c:v>222.51865457772013</c:v>
                </c:pt>
                <c:pt idx="7">
                  <c:v>326.1640794917185</c:v>
                </c:pt>
                <c:pt idx="8">
                  <c:v>283.48074766375686</c:v>
                </c:pt>
                <c:pt idx="9">
                  <c:v>271.73805351055177</c:v>
                </c:pt>
                <c:pt idx="10">
                  <c:v>259.70430324829158</c:v>
                </c:pt>
                <c:pt idx="11">
                  <c:v>377.40216174801469</c:v>
                </c:pt>
                <c:pt idx="12">
                  <c:v>361.65014002329929</c:v>
                </c:pt>
                <c:pt idx="13">
                  <c:v>293.2499355030991</c:v>
                </c:pt>
                <c:pt idx="14">
                  <c:v>241.62643292793155</c:v>
                </c:pt>
                <c:pt idx="15">
                  <c:v>313.73476660369948</c:v>
                </c:pt>
                <c:pt idx="16">
                  <c:v>351.88393992324495</c:v>
                </c:pt>
                <c:pt idx="17">
                  <c:v>340.04351410702998</c:v>
                </c:pt>
                <c:pt idx="18">
                  <c:v>331.71234488258665</c:v>
                </c:pt>
                <c:pt idx="19">
                  <c:v>394.11297216911134</c:v>
                </c:pt>
                <c:pt idx="20">
                  <c:v>530.13817503172413</c:v>
                </c:pt>
                <c:pt idx="21">
                  <c:v>527.08618097337569</c:v>
                </c:pt>
                <c:pt idx="22">
                  <c:v>385.29650642576905</c:v>
                </c:pt>
                <c:pt idx="23">
                  <c:v>558.67507527974658</c:v>
                </c:pt>
                <c:pt idx="24">
                  <c:v>609.78741786079263</c:v>
                </c:pt>
                <c:pt idx="25">
                  <c:v>486.5600119282426</c:v>
                </c:pt>
                <c:pt idx="26">
                  <c:v>365.54674184161581</c:v>
                </c:pt>
                <c:pt idx="27">
                  <c:v>601.62367541819594</c:v>
                </c:pt>
                <c:pt idx="28">
                  <c:v>641.14932516373938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1AD-4709-8072-44E9C721A395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299.86571135239535</c:v>
                </c:pt>
                <c:pt idx="1">
                  <c:v>312.3493302210191</c:v>
                </c:pt>
                <c:pt idx="2">
                  <c:v>341.3536595279927</c:v>
                </c:pt>
                <c:pt idx="3">
                  <c:v>379.74075944028436</c:v>
                </c:pt>
                <c:pt idx="4">
                  <c:v>427.68856008012682</c:v>
                </c:pt>
                <c:pt idx="5">
                  <c:v>473.92874281995825</c:v>
                </c:pt>
                <c:pt idx="6">
                  <c:v>512.24603336896791</c:v>
                </c:pt>
                <c:pt idx="7">
                  <c:v>540.51357425079766</c:v>
                </c:pt>
                <c:pt idx="8">
                  <c:v>569.07930448394154</c:v>
                </c:pt>
                <c:pt idx="9">
                  <c:v>591.95465712951898</c:v>
                </c:pt>
                <c:pt idx="10">
                  <c:v>607.07468267466061</c:v>
                </c:pt>
                <c:pt idx="11">
                  <c:v>572.01928243509235</c:v>
                </c:pt>
                <c:pt idx="12">
                  <c:v>582.08010357043497</c:v>
                </c:pt>
                <c:pt idx="13">
                  <c:v>597.66821232700011</c:v>
                </c:pt>
                <c:pt idx="14">
                  <c:v>613.75058925779229</c:v>
                </c:pt>
                <c:pt idx="15">
                  <c:v>654.92776854543081</c:v>
                </c:pt>
                <c:pt idx="16">
                  <c:v>685.09962136602644</c:v>
                </c:pt>
                <c:pt idx="17">
                  <c:v>741.40256757780026</c:v>
                </c:pt>
                <c:pt idx="18">
                  <c:v>793.86159967042943</c:v>
                </c:pt>
                <c:pt idx="19">
                  <c:v>842.38314901353203</c:v>
                </c:pt>
                <c:pt idx="20">
                  <c:v>868.09376994248532</c:v>
                </c:pt>
                <c:pt idx="21">
                  <c:v>948.06267649483937</c:v>
                </c:pt>
                <c:pt idx="22">
                  <c:v>991.29785432173867</c:v>
                </c:pt>
                <c:pt idx="23">
                  <c:v>1079.6690255950762</c:v>
                </c:pt>
                <c:pt idx="24">
                  <c:v>1031.0819510416784</c:v>
                </c:pt>
                <c:pt idx="25">
                  <c:v>1118.5285097425733</c:v>
                </c:pt>
                <c:pt idx="26">
                  <c:v>1173.0320126170793</c:v>
                </c:pt>
                <c:pt idx="27">
                  <c:v>1225.7102200682189</c:v>
                </c:pt>
                <c:pt idx="28">
                  <c:v>1311.0682405057591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1AD-4709-8072-44E9C721A395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68.642513166126449</c:v>
                </c:pt>
                <c:pt idx="1">
                  <c:v>69.789476143257772</c:v>
                </c:pt>
                <c:pt idx="2">
                  <c:v>100.60403161872409</c:v>
                </c:pt>
                <c:pt idx="3">
                  <c:v>102.32675239750306</c:v>
                </c:pt>
                <c:pt idx="4">
                  <c:v>104.60670394801569</c:v>
                </c:pt>
                <c:pt idx="5">
                  <c:v>107.81740043345033</c:v>
                </c:pt>
                <c:pt idx="6">
                  <c:v>105.4251057982797</c:v>
                </c:pt>
                <c:pt idx="7">
                  <c:v>110.82211200849959</c:v>
                </c:pt>
                <c:pt idx="8">
                  <c:v>115.20767409883511</c:v>
                </c:pt>
                <c:pt idx="9">
                  <c:v>117.00195419564133</c:v>
                </c:pt>
                <c:pt idx="10">
                  <c:v>125.46509542041973</c:v>
                </c:pt>
                <c:pt idx="11">
                  <c:v>119.82798454542583</c:v>
                </c:pt>
                <c:pt idx="12">
                  <c:v>111.82555065897314</c:v>
                </c:pt>
                <c:pt idx="13">
                  <c:v>123.62192290822452</c:v>
                </c:pt>
                <c:pt idx="14">
                  <c:v>140.92354356208304</c:v>
                </c:pt>
                <c:pt idx="15">
                  <c:v>124.53114278586651</c:v>
                </c:pt>
                <c:pt idx="16">
                  <c:v>139.97173203180532</c:v>
                </c:pt>
                <c:pt idx="17">
                  <c:v>147.51877582672603</c:v>
                </c:pt>
                <c:pt idx="18">
                  <c:v>153.08921363454095</c:v>
                </c:pt>
                <c:pt idx="19">
                  <c:v>147.99765035562251</c:v>
                </c:pt>
                <c:pt idx="20">
                  <c:v>160.23702567513135</c:v>
                </c:pt>
                <c:pt idx="21">
                  <c:v>165.24686911186626</c:v>
                </c:pt>
                <c:pt idx="22">
                  <c:v>169.29341826220309</c:v>
                </c:pt>
                <c:pt idx="23">
                  <c:v>176.68736207177409</c:v>
                </c:pt>
                <c:pt idx="24">
                  <c:v>194.90293733757321</c:v>
                </c:pt>
                <c:pt idx="25">
                  <c:v>210.9473956435875</c:v>
                </c:pt>
                <c:pt idx="26">
                  <c:v>215.70485411190185</c:v>
                </c:pt>
                <c:pt idx="27">
                  <c:v>225.4088212776598</c:v>
                </c:pt>
                <c:pt idx="28">
                  <c:v>237.16965523919035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1AD-4709-8072-44E9C721A395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149.58440668095508</c:v>
                </c:pt>
                <c:pt idx="1">
                  <c:v>101.05131252397594</c:v>
                </c:pt>
                <c:pt idx="2">
                  <c:v>63.341899378093508</c:v>
                </c:pt>
                <c:pt idx="3">
                  <c:v>68.732284188506057</c:v>
                </c:pt>
                <c:pt idx="4">
                  <c:v>110.02972506780341</c:v>
                </c:pt>
                <c:pt idx="5">
                  <c:v>143.30575064906742</c:v>
                </c:pt>
                <c:pt idx="6">
                  <c:v>252.35027091683028</c:v>
                </c:pt>
                <c:pt idx="7">
                  <c:v>358.09249596308524</c:v>
                </c:pt>
                <c:pt idx="8">
                  <c:v>441.16162413198833</c:v>
                </c:pt>
                <c:pt idx="9">
                  <c:v>613.21210120458181</c:v>
                </c:pt>
                <c:pt idx="10">
                  <c:v>425.69693333783192</c:v>
                </c:pt>
                <c:pt idx="11">
                  <c:v>344.41491849224735</c:v>
                </c:pt>
                <c:pt idx="12">
                  <c:v>351.56705017479436</c:v>
                </c:pt>
                <c:pt idx="13">
                  <c:v>472.48604639526047</c:v>
                </c:pt>
                <c:pt idx="14">
                  <c:v>601.52016107181214</c:v>
                </c:pt>
                <c:pt idx="15">
                  <c:v>456.15750548976803</c:v>
                </c:pt>
                <c:pt idx="16">
                  <c:v>502.250976819529</c:v>
                </c:pt>
                <c:pt idx="17">
                  <c:v>848.6728675144077</c:v>
                </c:pt>
                <c:pt idx="18">
                  <c:v>808.18911308402505</c:v>
                </c:pt>
                <c:pt idx="19">
                  <c:v>749.53731817549055</c:v>
                </c:pt>
                <c:pt idx="20">
                  <c:v>937.66660725886777</c:v>
                </c:pt>
                <c:pt idx="21">
                  <c:v>1047.6549873152555</c:v>
                </c:pt>
                <c:pt idx="22">
                  <c:v>1149.8208971408128</c:v>
                </c:pt>
                <c:pt idx="23">
                  <c:v>1308.51577717634</c:v>
                </c:pt>
                <c:pt idx="24">
                  <c:v>1132.5810349495446</c:v>
                </c:pt>
                <c:pt idx="25">
                  <c:v>1207.2718606204944</c:v>
                </c:pt>
                <c:pt idx="26">
                  <c:v>1292.7982872194161</c:v>
                </c:pt>
                <c:pt idx="27">
                  <c:v>1013.0915756189643</c:v>
                </c:pt>
                <c:pt idx="28">
                  <c:v>1360.9271391806978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1AD-4709-8072-44E9C721A395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9.3210459754609949E-5</c:v>
                </c:pt>
                <c:pt idx="1">
                  <c:v>5.4640649551731431E-5</c:v>
                </c:pt>
                <c:pt idx="2">
                  <c:v>3.2707498461432256E-5</c:v>
                </c:pt>
                <c:pt idx="3">
                  <c:v>3.5662968996538172E-5</c:v>
                </c:pt>
                <c:pt idx="4">
                  <c:v>5.3291409885018161E-5</c:v>
                </c:pt>
                <c:pt idx="5">
                  <c:v>6.3521997031783066E-5</c:v>
                </c:pt>
                <c:pt idx="6">
                  <c:v>9.2413197815012754E-5</c:v>
                </c:pt>
                <c:pt idx="7">
                  <c:v>1.5242440213376952E-4</c:v>
                </c:pt>
                <c:pt idx="8">
                  <c:v>1.9121922064253803E-4</c:v>
                </c:pt>
                <c:pt idx="9">
                  <c:v>2.1120282549536379E-4</c:v>
                </c:pt>
                <c:pt idx="10">
                  <c:v>1.6100448273152963E-4</c:v>
                </c:pt>
                <c:pt idx="11">
                  <c:v>1.2666799907201483E-4</c:v>
                </c:pt>
                <c:pt idx="12">
                  <c:v>1.207696394979596E-4</c:v>
                </c:pt>
                <c:pt idx="13">
                  <c:v>1.4805135762371223E-4</c:v>
                </c:pt>
                <c:pt idx="14">
                  <c:v>1.9876470787026705E-4</c:v>
                </c:pt>
                <c:pt idx="15">
                  <c:v>1.7639846309398335E-4</c:v>
                </c:pt>
                <c:pt idx="16">
                  <c:v>2.6755167517847442E-4</c:v>
                </c:pt>
                <c:pt idx="17">
                  <c:v>6.0132867100741428E-4</c:v>
                </c:pt>
                <c:pt idx="18">
                  <c:v>5.892342029652388E-4</c:v>
                </c:pt>
                <c:pt idx="19">
                  <c:v>5.2886256784234872E-4</c:v>
                </c:pt>
                <c:pt idx="20">
                  <c:v>6.198666270997518E-5</c:v>
                </c:pt>
                <c:pt idx="21">
                  <c:v>1.9181312325480755E-4</c:v>
                </c:pt>
                <c:pt idx="22">
                  <c:v>1.8590313388792352E-4</c:v>
                </c:pt>
                <c:pt idx="23">
                  <c:v>2.4684820975280977E-4</c:v>
                </c:pt>
                <c:pt idx="24">
                  <c:v>8.6716451366319392E-4</c:v>
                </c:pt>
                <c:pt idx="25">
                  <c:v>3.7353600000000005E-3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1AD-4709-8072-44E9C721A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7045632"/>
        <c:axId val="127047168"/>
      </c:barChart>
      <c:catAx>
        <c:axId val="12704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7168"/>
        <c:crosses val="autoZero"/>
        <c:auto val="1"/>
        <c:lblAlgn val="ctr"/>
        <c:lblOffset val="100"/>
        <c:noMultiLvlLbl val="0"/>
      </c:catAx>
      <c:valAx>
        <c:axId val="1270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563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8A-4EE9-905A-D5D5B2C02B1C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8A-4EE9-905A-D5D5B2C02B1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8A-4EE9-905A-D5D5B2C02B1C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6C8A-4EE9-905A-D5D5B2C02B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6C8A-4EE9-905A-D5D5B2C02B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6C8A-4EE9-905A-D5D5B2C02B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641.14932516373938</c:v>
                </c:pt>
                <c:pt idx="1">
                  <c:v>1311.0682405057591</c:v>
                </c:pt>
                <c:pt idx="2" formatCode="_-* #,##0.00_-;\-* #,##0.00_-;_-* &quot;-&quot;??_-;_-@_-">
                  <c:v>237.16965523919035</c:v>
                </c:pt>
                <c:pt idx="3">
                  <c:v>1360.9271391806978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6C8A-4EE9-905A-D5D5B2C02B1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559.98036159401556</c:v>
                </c:pt>
                <c:pt idx="1">
                  <c:v>565.6166947016859</c:v>
                </c:pt>
                <c:pt idx="2">
                  <c:v>636.91001070879292</c:v>
                </c:pt>
                <c:pt idx="3">
                  <c:v>724.85687434541444</c:v>
                </c:pt>
                <c:pt idx="4">
                  <c:v>802.05837604240526</c:v>
                </c:pt>
                <c:pt idx="5">
                  <c:v>825.34693681589602</c:v>
                </c:pt>
                <c:pt idx="6">
                  <c:v>840.18979374496769</c:v>
                </c:pt>
                <c:pt idx="7">
                  <c:v>977.49976575101584</c:v>
                </c:pt>
                <c:pt idx="8">
                  <c:v>967.76772624653347</c:v>
                </c:pt>
                <c:pt idx="9">
                  <c:v>980.69466483571216</c:v>
                </c:pt>
                <c:pt idx="10">
                  <c:v>992.24408134337193</c:v>
                </c:pt>
                <c:pt idx="11">
                  <c:v>1069.2494287285328</c:v>
                </c:pt>
                <c:pt idx="12">
                  <c:v>1055.5557942527073</c:v>
                </c:pt>
                <c:pt idx="13">
                  <c:v>1014.5400707383237</c:v>
                </c:pt>
                <c:pt idx="14">
                  <c:v>996.3005657478069</c:v>
                </c:pt>
                <c:pt idx="15">
                  <c:v>1093.1936779349967</c:v>
                </c:pt>
                <c:pt idx="16">
                  <c:v>1176.9552933210766</c:v>
                </c:pt>
                <c:pt idx="17">
                  <c:v>1228.9648575115561</c:v>
                </c:pt>
                <c:pt idx="18">
                  <c:v>1278.6631581875572</c:v>
                </c:pt>
                <c:pt idx="19">
                  <c:v>1384.4937715382659</c:v>
                </c:pt>
                <c:pt idx="20">
                  <c:v>1558.4689706493409</c:v>
                </c:pt>
                <c:pt idx="21">
                  <c:v>1640.3957265800814</c:v>
                </c:pt>
                <c:pt idx="22">
                  <c:v>1545.8877790097108</c:v>
                </c:pt>
                <c:pt idx="23">
                  <c:v>1815.0314629465968</c:v>
                </c:pt>
                <c:pt idx="24">
                  <c:v>1835.7723062400441</c:v>
                </c:pt>
                <c:pt idx="25">
                  <c:v>1816.0359173144034</c:v>
                </c:pt>
                <c:pt idx="26">
                  <c:v>1754.2836085705969</c:v>
                </c:pt>
                <c:pt idx="27">
                  <c:v>2052.7427167640744</c:v>
                </c:pt>
                <c:pt idx="28">
                  <c:v>2189.387220908689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787-47CB-8628-5307DE866D54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149.58449989141485</c:v>
                </c:pt>
                <c:pt idx="1">
                  <c:v>101.05136716462549</c:v>
                </c:pt>
                <c:pt idx="2">
                  <c:v>63.341932085591971</c:v>
                </c:pt>
                <c:pt idx="3">
                  <c:v>68.732319851475054</c:v>
                </c:pt>
                <c:pt idx="4">
                  <c:v>110.0297783592133</c:v>
                </c:pt>
                <c:pt idx="5">
                  <c:v>143.30581417106444</c:v>
                </c:pt>
                <c:pt idx="6">
                  <c:v>252.3503633300281</c:v>
                </c:pt>
                <c:pt idx="7">
                  <c:v>358.09264838748737</c:v>
                </c:pt>
                <c:pt idx="8">
                  <c:v>441.16181535120899</c:v>
                </c:pt>
                <c:pt idx="9">
                  <c:v>613.21231240740735</c:v>
                </c:pt>
                <c:pt idx="10">
                  <c:v>425.69709434231464</c:v>
                </c:pt>
                <c:pt idx="11">
                  <c:v>344.41504516024645</c:v>
                </c:pt>
                <c:pt idx="12">
                  <c:v>351.56717094443388</c:v>
                </c:pt>
                <c:pt idx="13">
                  <c:v>472.48619444661807</c:v>
                </c:pt>
                <c:pt idx="14">
                  <c:v>601.52035983652002</c:v>
                </c:pt>
                <c:pt idx="15">
                  <c:v>456.15768188823114</c:v>
                </c:pt>
                <c:pt idx="16">
                  <c:v>502.25124437120417</c:v>
                </c:pt>
                <c:pt idx="17">
                  <c:v>848.67346884307869</c:v>
                </c:pt>
                <c:pt idx="18">
                  <c:v>808.189702318228</c:v>
                </c:pt>
                <c:pt idx="19">
                  <c:v>749.53784703805843</c:v>
                </c:pt>
                <c:pt idx="20">
                  <c:v>937.66666924553044</c:v>
                </c:pt>
                <c:pt idx="21">
                  <c:v>1047.6551791283789</c:v>
                </c:pt>
                <c:pt idx="22">
                  <c:v>1149.8210830439466</c:v>
                </c:pt>
                <c:pt idx="23">
                  <c:v>1308.5160240245498</c:v>
                </c:pt>
                <c:pt idx="24">
                  <c:v>1132.5819021140583</c:v>
                </c:pt>
                <c:pt idx="25">
                  <c:v>1207.2755959804945</c:v>
                </c:pt>
                <c:pt idx="26">
                  <c:v>1292.7982872194161</c:v>
                </c:pt>
                <c:pt idx="27">
                  <c:v>1013.0915756189643</c:v>
                </c:pt>
                <c:pt idx="28">
                  <c:v>1360.9271391806978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787-47CB-8628-5307DE866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258560"/>
        <c:axId val="126280832"/>
      </c:barChart>
      <c:catAx>
        <c:axId val="1262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80832"/>
        <c:crosses val="autoZero"/>
        <c:auto val="1"/>
        <c:lblAlgn val="ctr"/>
        <c:lblOffset val="100"/>
        <c:noMultiLvlLbl val="0"/>
      </c:catAx>
      <c:valAx>
        <c:axId val="12628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5856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728661</xdr:colOff>
      <xdr:row>1</xdr:row>
      <xdr:rowOff>107155</xdr:rowOff>
    </xdr:from>
    <xdr:to>
      <xdr:col>18</xdr:col>
      <xdr:colOff>404812</xdr:colOff>
      <xdr:row>21</xdr:row>
      <xdr:rowOff>50006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</xdr:colOff>
      <xdr:row>22</xdr:row>
      <xdr:rowOff>59532</xdr:rowOff>
    </xdr:from>
    <xdr:to>
      <xdr:col>18</xdr:col>
      <xdr:colOff>450056</xdr:colOff>
      <xdr:row>37</xdr:row>
      <xdr:rowOff>126206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66</xdr:row>
      <xdr:rowOff>1586</xdr:rowOff>
    </xdr:from>
    <xdr:to>
      <xdr:col>7</xdr:col>
      <xdr:colOff>492125</xdr:colOff>
      <xdr:row>86</xdr:row>
      <xdr:rowOff>158750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706437</xdr:colOff>
      <xdr:row>66</xdr:row>
      <xdr:rowOff>59531</xdr:rowOff>
    </xdr:from>
    <xdr:to>
      <xdr:col>19</xdr:col>
      <xdr:colOff>176213</xdr:colOff>
      <xdr:row>86</xdr:row>
      <xdr:rowOff>153195</xdr:rowOff>
    </xdr:to>
    <xdr:grpSp>
      <xdr:nvGrpSpPr>
        <xdr:cNvPr id="8" name="7 Grupo">
          <a:extLst>
            <a:ext uri="{FF2B5EF4-FFF2-40B4-BE49-F238E27FC236}">
              <a16:creationId xmlns="" xmlns:a16="http://schemas.microsoft.com/office/drawing/2014/main" id="{00000000-0008-0000-0D00-000008000000}"/>
            </a:ext>
          </a:extLst>
        </xdr:cNvPr>
        <xdr:cNvGrpSpPr/>
      </xdr:nvGrpSpPr>
      <xdr:grpSpPr>
        <a:xfrm>
          <a:off x="8255000" y="12632531"/>
          <a:ext cx="8613776" cy="3903664"/>
          <a:chOff x="17795875" y="12382500"/>
          <a:chExt cx="8613776" cy="3903664"/>
        </a:xfrm>
      </xdr:grpSpPr>
      <xdr:graphicFrame macro="">
        <xdr:nvGraphicFramePr>
          <xdr:cNvPr id="5" name="Gráfico 4">
            <a:extLst>
              <a:ext uri="{FF2B5EF4-FFF2-40B4-BE49-F238E27FC236}">
                <a16:creationId xmlns="" xmlns:a16="http://schemas.microsoft.com/office/drawing/2014/main" id="{00000000-0008-0000-0D00-000005000000}"/>
              </a:ext>
            </a:extLst>
          </xdr:cNvPr>
          <xdr:cNvGraphicFramePr>
            <a:graphicFrameLocks/>
          </xdr:cNvGraphicFramePr>
        </xdr:nvGraphicFramePr>
        <xdr:xfrm>
          <a:off x="17795875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" name="Gráfico 5">
            <a:extLst>
              <a:ext uri="{FF2B5EF4-FFF2-40B4-BE49-F238E27FC236}">
                <a16:creationId xmlns="" xmlns:a16="http://schemas.microsoft.com/office/drawing/2014/main" id="{00000000-0008-0000-0D00-000006000000}"/>
              </a:ext>
            </a:extLst>
          </xdr:cNvPr>
          <xdr:cNvGraphicFramePr>
            <a:graphicFrameLocks/>
          </xdr:cNvGraphicFramePr>
        </xdr:nvGraphicFramePr>
        <xdr:xfrm>
          <a:off x="24177625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2</xdr:col>
      <xdr:colOff>0</xdr:colOff>
      <xdr:row>101</xdr:row>
      <xdr:rowOff>163286</xdr:rowOff>
    </xdr:from>
    <xdr:to>
      <xdr:col>12</xdr:col>
      <xdr:colOff>571500</xdr:colOff>
      <xdr:row>126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="" xmlns:a16="http://schemas.microsoft.com/office/drawing/2014/main" id="{218044AA-187C-4026-A1CF-BE2CD16D6DF6}"/>
            </a:ext>
          </a:extLst>
        </xdr:cNvPr>
        <xdr:cNvGrpSpPr/>
      </xdr:nvGrpSpPr>
      <xdr:grpSpPr>
        <a:xfrm>
          <a:off x="9184821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2" name="Gráfico 1">
            <a:extLst>
              <a:ext uri="{FF2B5EF4-FFF2-40B4-BE49-F238E27FC236}">
                <a16:creationId xmlns="" xmlns:a16="http://schemas.microsoft.com/office/drawing/2014/main" id="{00000000-0008-0000-0F00-000002000000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Gráfico 2">
            <a:extLst>
              <a:ext uri="{FF2B5EF4-FFF2-40B4-BE49-F238E27FC236}">
                <a16:creationId xmlns="" xmlns:a16="http://schemas.microsoft.com/office/drawing/2014/main" id="{00000000-0008-0000-0F00-000003000000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7464D136-46C8-4C85-9C0D-C8B7E1E257EF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7464D136-46C8-4C85-9C0D-C8B7E1E257EF}" id="{38B78EAD-0082-4AC4-AAA6-F81EBCDD347F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H33" sqref="H33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914</v>
      </c>
    </row>
    <row r="5" spans="2:14" x14ac:dyDescent="0.25">
      <c r="B5" s="47" t="s">
        <v>775</v>
      </c>
      <c r="C5" s="48" t="s">
        <v>915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916</v>
      </c>
    </row>
    <row r="10" spans="2:14" ht="15.75" thickBot="1" x14ac:dyDescent="0.3">
      <c r="B10" s="49" t="s">
        <v>779</v>
      </c>
      <c r="C10" s="78" t="s">
        <v>917</v>
      </c>
    </row>
    <row r="13" spans="2:14" x14ac:dyDescent="0.25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17" sqref="C17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919</v>
      </c>
    </row>
    <row r="3" spans="2:3" x14ac:dyDescent="0.25">
      <c r="B3" s="62" t="s">
        <v>785</v>
      </c>
      <c r="C3" s="56" t="s">
        <v>920</v>
      </c>
    </row>
    <row r="4" spans="2:3" ht="13.5" thickBot="1" x14ac:dyDescent="0.3">
      <c r="B4" s="63" t="s">
        <v>786</v>
      </c>
      <c r="C4" s="64" t="s">
        <v>918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5" t="s">
        <v>232</v>
      </c>
      <c r="D2" s="145"/>
      <c r="E2" s="145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A409" zoomScale="70" zoomScaleNormal="70" workbookViewId="0">
      <selection activeCell="C433" sqref="C433:AE43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874.2966757680648</v>
      </c>
      <c r="D4" s="28">
        <f t="shared" si="0"/>
        <v>925.59742491427937</v>
      </c>
      <c r="E4" s="28">
        <f t="shared" si="0"/>
        <v>1003.2190103309606</v>
      </c>
      <c r="F4" s="28">
        <f t="shared" si="0"/>
        <v>1060.7455346964948</v>
      </c>
      <c r="G4" s="28">
        <f t="shared" si="0"/>
        <v>1160.814799208465</v>
      </c>
      <c r="H4" s="28">
        <f t="shared" si="0"/>
        <v>1204.7758555336088</v>
      </c>
      <c r="I4" s="28">
        <f t="shared" si="0"/>
        <v>1245.5758080030309</v>
      </c>
      <c r="J4" s="28">
        <f t="shared" si="0"/>
        <v>1377.3720701082764</v>
      </c>
      <c r="K4" s="28">
        <f t="shared" si="0"/>
        <v>1405.7418696274997</v>
      </c>
      <c r="L4" s="28">
        <f t="shared" si="0"/>
        <v>1443.6289287915838</v>
      </c>
      <c r="M4" s="28">
        <f t="shared" si="0"/>
        <v>1479.2221370882869</v>
      </c>
      <c r="N4" s="28">
        <f t="shared" si="0"/>
        <v>1584.5763556996715</v>
      </c>
      <c r="O4" s="28">
        <f t="shared" si="0"/>
        <v>1641.4006460161584</v>
      </c>
      <c r="P4" s="28">
        <f t="shared" si="0"/>
        <v>1515.812995701149</v>
      </c>
      <c r="Q4" s="28">
        <f t="shared" si="0"/>
        <v>1464.9759885321714</v>
      </c>
      <c r="R4" s="28">
        <f t="shared" si="0"/>
        <v>1633.2896393762644</v>
      </c>
      <c r="S4" s="28">
        <f t="shared" si="0"/>
        <v>1714.7377528716506</v>
      </c>
      <c r="T4" s="28">
        <f t="shared" si="0"/>
        <v>1818.3462878241023</v>
      </c>
      <c r="U4" s="28">
        <f t="shared" si="0"/>
        <v>1870.9652328420236</v>
      </c>
      <c r="V4" s="28">
        <f t="shared" si="0"/>
        <v>1992.7762681205311</v>
      </c>
      <c r="W4" s="28">
        <f t="shared" si="0"/>
        <v>2097.8981094904693</v>
      </c>
      <c r="X4" s="28">
        <f t="shared" si="0"/>
        <v>1934.4869572094797</v>
      </c>
      <c r="Y4" s="28">
        <f t="shared" si="0"/>
        <v>1644.2904841567868</v>
      </c>
      <c r="Z4" s="28">
        <f t="shared" si="0"/>
        <v>1891.6892581414638</v>
      </c>
      <c r="AA4" s="28">
        <f t="shared" si="0"/>
        <v>1903.9886339227135</v>
      </c>
      <c r="AB4" s="28">
        <f t="shared" si="0"/>
        <v>1897.8415265765111</v>
      </c>
      <c r="AC4" s="28">
        <f t="shared" si="0"/>
        <v>1750.2891000068892</v>
      </c>
      <c r="AD4" s="28">
        <f t="shared" si="0"/>
        <v>2086.7218988478876</v>
      </c>
      <c r="AE4" s="28">
        <f t="shared" si="0"/>
        <v>2150.6851891559836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476.00080071982552</v>
      </c>
      <c r="D5" s="28">
        <f t="shared" ref="D5:AE5" si="2">+D7+D67+D102</f>
        <v>479.38944572079356</v>
      </c>
      <c r="E5" s="28">
        <f t="shared" si="2"/>
        <v>519.2235435496741</v>
      </c>
      <c r="F5" s="28">
        <f t="shared" si="2"/>
        <v>604.55082910803083</v>
      </c>
      <c r="G5" s="28">
        <f t="shared" si="2"/>
        <v>677.74059943049224</v>
      </c>
      <c r="H5" s="28">
        <f t="shared" si="2"/>
        <v>697.0722997173807</v>
      </c>
      <c r="I5" s="28">
        <f t="shared" si="2"/>
        <v>712.96929764974595</v>
      </c>
      <c r="J5" s="28">
        <f t="shared" si="2"/>
        <v>845.46476834381838</v>
      </c>
      <c r="K5" s="28">
        <f t="shared" si="2"/>
        <v>830.7295088320576</v>
      </c>
      <c r="L5" s="28">
        <f t="shared" si="2"/>
        <v>840.9510647760959</v>
      </c>
      <c r="M5" s="28">
        <f t="shared" si="2"/>
        <v>843.8514915025205</v>
      </c>
      <c r="N5" s="28">
        <f t="shared" si="2"/>
        <v>926.81743614904178</v>
      </c>
      <c r="O5" s="28">
        <f t="shared" si="2"/>
        <v>920.42405438103526</v>
      </c>
      <c r="P5" s="28">
        <f t="shared" si="2"/>
        <v>867.33666883399678</v>
      </c>
      <c r="Q5" s="28">
        <f t="shared" si="2"/>
        <v>831.2783674859096</v>
      </c>
      <c r="R5" s="28">
        <f t="shared" si="2"/>
        <v>943.50379458229349</v>
      </c>
      <c r="S5" s="28">
        <f t="shared" si="2"/>
        <v>1011.2242927558358</v>
      </c>
      <c r="T5" s="28">
        <f t="shared" si="2"/>
        <v>1064.2945119549436</v>
      </c>
      <c r="U5" s="28">
        <f t="shared" si="2"/>
        <v>1141.1019259249049</v>
      </c>
      <c r="V5" s="28">
        <f t="shared" si="2"/>
        <v>1270.1426917813319</v>
      </c>
      <c r="W5" s="28">
        <f t="shared" si="2"/>
        <v>1382.467072343055</v>
      </c>
      <c r="X5" s="28">
        <f t="shared" si="2"/>
        <v>1590.3155513180047</v>
      </c>
      <c r="Y5" s="28">
        <f t="shared" si="2"/>
        <v>1389.5951974675309</v>
      </c>
      <c r="Z5" s="28">
        <f t="shared" si="2"/>
        <v>1640.1940240821032</v>
      </c>
      <c r="AA5" s="28">
        <f t="shared" si="2"/>
        <v>1645.9295092095413</v>
      </c>
      <c r="AB5" s="28">
        <f t="shared" si="2"/>
        <v>1652.9270539197573</v>
      </c>
      <c r="AC5" s="28">
        <f t="shared" si="2"/>
        <v>1510.0105760833667</v>
      </c>
      <c r="AD5" s="28">
        <f t="shared" si="2"/>
        <v>1791.4697609442676</v>
      </c>
      <c r="AE5" s="28">
        <f t="shared" si="2"/>
        <v>1908.3291703517668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476.00080071982552</v>
      </c>
      <c r="D7" s="21">
        <f t="shared" si="3"/>
        <v>479.38944572079356</v>
      </c>
      <c r="E7" s="21">
        <f t="shared" si="3"/>
        <v>519.2235435496741</v>
      </c>
      <c r="F7" s="21">
        <f t="shared" si="3"/>
        <v>604.55082910803083</v>
      </c>
      <c r="G7" s="21">
        <f t="shared" si="3"/>
        <v>677.74059943049224</v>
      </c>
      <c r="H7" s="21">
        <f t="shared" si="3"/>
        <v>697.0722997173807</v>
      </c>
      <c r="I7" s="21">
        <f t="shared" si="3"/>
        <v>712.96929764974595</v>
      </c>
      <c r="J7" s="21">
        <f t="shared" si="3"/>
        <v>845.46476834381838</v>
      </c>
      <c r="K7" s="21">
        <f t="shared" si="3"/>
        <v>830.7295088320576</v>
      </c>
      <c r="L7" s="21">
        <f t="shared" si="3"/>
        <v>840.9510647760959</v>
      </c>
      <c r="M7" s="21">
        <f t="shared" si="3"/>
        <v>843.8514915025205</v>
      </c>
      <c r="N7" s="21">
        <f t="shared" si="3"/>
        <v>926.81743614904178</v>
      </c>
      <c r="O7" s="21">
        <f t="shared" si="3"/>
        <v>920.42405438103526</v>
      </c>
      <c r="P7" s="21">
        <f t="shared" si="3"/>
        <v>867.33666883399678</v>
      </c>
      <c r="Q7" s="21">
        <f t="shared" si="3"/>
        <v>831.2783674859096</v>
      </c>
      <c r="R7" s="21">
        <f t="shared" si="3"/>
        <v>943.50379458229349</v>
      </c>
      <c r="S7" s="21">
        <f t="shared" si="3"/>
        <v>1011.2242927558358</v>
      </c>
      <c r="T7" s="21">
        <f t="shared" si="3"/>
        <v>1064.2945119549436</v>
      </c>
      <c r="U7" s="21">
        <f t="shared" si="3"/>
        <v>1141.1019259249049</v>
      </c>
      <c r="V7" s="21">
        <f t="shared" si="3"/>
        <v>1270.1426917813319</v>
      </c>
      <c r="W7" s="21">
        <f t="shared" si="3"/>
        <v>1382.467072343055</v>
      </c>
      <c r="X7" s="21">
        <f t="shared" si="3"/>
        <v>1590.3155513180047</v>
      </c>
      <c r="Y7" s="21">
        <f t="shared" si="3"/>
        <v>1389.5951974675309</v>
      </c>
      <c r="Z7" s="21">
        <f t="shared" si="3"/>
        <v>1640.1940240821032</v>
      </c>
      <c r="AA7" s="21">
        <f t="shared" si="3"/>
        <v>1645.9295092095413</v>
      </c>
      <c r="AB7" s="21">
        <f t="shared" si="3"/>
        <v>1652.9270539197573</v>
      </c>
      <c r="AC7" s="21">
        <f t="shared" si="3"/>
        <v>1510.0105760833667</v>
      </c>
      <c r="AD7" s="21">
        <f t="shared" si="3"/>
        <v>1791.4697609442676</v>
      </c>
      <c r="AE7" s="21">
        <f t="shared" si="3"/>
        <v>1908.3291703517668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0</v>
      </c>
      <c r="D8" s="21">
        <f t="shared" si="4"/>
        <v>0</v>
      </c>
      <c r="E8" s="21">
        <f t="shared" si="4"/>
        <v>0</v>
      </c>
      <c r="F8" s="21">
        <f t="shared" si="4"/>
        <v>0</v>
      </c>
      <c r="G8" s="21">
        <f t="shared" si="4"/>
        <v>0</v>
      </c>
      <c r="H8" s="21">
        <f t="shared" si="4"/>
        <v>0</v>
      </c>
      <c r="I8" s="21">
        <f t="shared" si="4"/>
        <v>0</v>
      </c>
      <c r="J8" s="21">
        <f t="shared" si="4"/>
        <v>0</v>
      </c>
      <c r="K8" s="21">
        <f t="shared" si="4"/>
        <v>0</v>
      </c>
      <c r="L8" s="21">
        <f t="shared" si="4"/>
        <v>0</v>
      </c>
      <c r="M8" s="21">
        <f t="shared" si="4"/>
        <v>0</v>
      </c>
      <c r="N8" s="21">
        <f t="shared" si="4"/>
        <v>0</v>
      </c>
      <c r="O8" s="21">
        <f t="shared" si="4"/>
        <v>0</v>
      </c>
      <c r="P8" s="21">
        <f t="shared" si="4"/>
        <v>0</v>
      </c>
      <c r="Q8" s="21">
        <f t="shared" si="4"/>
        <v>0</v>
      </c>
      <c r="R8" s="21">
        <f t="shared" si="4"/>
        <v>0</v>
      </c>
      <c r="S8" s="21">
        <f t="shared" si="4"/>
        <v>0</v>
      </c>
      <c r="T8" s="21">
        <f t="shared" si="4"/>
        <v>10.38911715978147</v>
      </c>
      <c r="U8" s="21">
        <f t="shared" si="4"/>
        <v>44.969741177934054</v>
      </c>
      <c r="V8" s="21">
        <f t="shared" si="4"/>
        <v>65.070722567191922</v>
      </c>
      <c r="W8" s="21">
        <f t="shared" si="4"/>
        <v>17.63088539885614</v>
      </c>
      <c r="X8" s="21">
        <f t="shared" si="4"/>
        <v>149.79466893178838</v>
      </c>
      <c r="Y8" s="21">
        <f t="shared" si="4"/>
        <v>48.28575962963793</v>
      </c>
      <c r="Z8" s="21">
        <f t="shared" si="4"/>
        <v>40.502500589895668</v>
      </c>
      <c r="AA8" s="21">
        <f t="shared" si="4"/>
        <v>44.734072807719123</v>
      </c>
      <c r="AB8" s="21">
        <f t="shared" si="4"/>
        <v>87.110693527608859</v>
      </c>
      <c r="AC8" s="21">
        <f t="shared" si="4"/>
        <v>13.188229772051224</v>
      </c>
      <c r="AD8" s="21">
        <f t="shared" si="4"/>
        <v>7.7950187059211142</v>
      </c>
      <c r="AE8" s="21">
        <f t="shared" si="4"/>
        <v>1.6914316395125555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0</v>
      </c>
      <c r="D9" s="21">
        <f t="shared" ref="D9:AE9" si="6">+D10+D11+D12</f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0</v>
      </c>
      <c r="S9" s="21">
        <f t="shared" si="6"/>
        <v>0</v>
      </c>
      <c r="T9" s="21">
        <f t="shared" si="6"/>
        <v>10.38911715978147</v>
      </c>
      <c r="U9" s="21">
        <f t="shared" si="6"/>
        <v>44.969741177934054</v>
      </c>
      <c r="V9" s="21">
        <f t="shared" si="6"/>
        <v>65.070722567191922</v>
      </c>
      <c r="W9" s="21">
        <f t="shared" si="6"/>
        <v>17.63088539885614</v>
      </c>
      <c r="X9" s="21">
        <f t="shared" si="6"/>
        <v>149.79466893178838</v>
      </c>
      <c r="Y9" s="21">
        <f t="shared" si="6"/>
        <v>48.28575962963793</v>
      </c>
      <c r="Z9" s="21">
        <f t="shared" si="6"/>
        <v>40.502500589895668</v>
      </c>
      <c r="AA9" s="21">
        <f t="shared" si="6"/>
        <v>44.734072807719123</v>
      </c>
      <c r="AB9" s="21">
        <f t="shared" si="6"/>
        <v>87.110693527608859</v>
      </c>
      <c r="AC9" s="21">
        <f t="shared" si="6"/>
        <v>13.188229772051224</v>
      </c>
      <c r="AD9" s="21">
        <f t="shared" si="6"/>
        <v>7.7950187059211142</v>
      </c>
      <c r="AE9" s="21">
        <f t="shared" si="6"/>
        <v>1.6914316395125555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10.38911715978147</v>
      </c>
      <c r="U10" s="27">
        <v>44.969741177934054</v>
      </c>
      <c r="V10" s="27">
        <v>65.070722567191922</v>
      </c>
      <c r="W10" s="27">
        <v>17.63088539885614</v>
      </c>
      <c r="X10" s="27">
        <v>149.79466893178838</v>
      </c>
      <c r="Y10" s="27">
        <v>48.28575962963793</v>
      </c>
      <c r="Z10" s="27">
        <v>40.502500589895668</v>
      </c>
      <c r="AA10" s="27">
        <v>44.734072807719123</v>
      </c>
      <c r="AB10" s="27">
        <v>87.110693527608859</v>
      </c>
      <c r="AC10" s="27">
        <v>13.188229772051224</v>
      </c>
      <c r="AD10" s="27">
        <v>7.7950187059211142</v>
      </c>
      <c r="AE10" s="27">
        <v>1.6914316395125555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98.948214420087965</v>
      </c>
      <c r="D17" s="21">
        <f t="shared" ref="D17:AE17" si="10">+D18+D19+D20+D21+D22+D23+D24+D25+D26+D27+D28+D29+D30</f>
        <v>75.560703464310535</v>
      </c>
      <c r="E17" s="21">
        <f t="shared" si="10"/>
        <v>81.369664245433029</v>
      </c>
      <c r="F17" s="21">
        <f t="shared" si="10"/>
        <v>125.31202456282904</v>
      </c>
      <c r="G17" s="21">
        <f t="shared" si="10"/>
        <v>135.03246054441237</v>
      </c>
      <c r="H17" s="21">
        <f t="shared" si="10"/>
        <v>122.33087953713589</v>
      </c>
      <c r="I17" s="21">
        <f t="shared" si="10"/>
        <v>107.68566401641485</v>
      </c>
      <c r="J17" s="21">
        <f t="shared" si="10"/>
        <v>199.77830825972427</v>
      </c>
      <c r="K17" s="21">
        <f t="shared" si="10"/>
        <v>182.31509045905392</v>
      </c>
      <c r="L17" s="21">
        <f t="shared" si="10"/>
        <v>163.03291726226797</v>
      </c>
      <c r="M17" s="21">
        <f t="shared" si="10"/>
        <v>148.76647690965967</v>
      </c>
      <c r="N17" s="21">
        <f t="shared" si="10"/>
        <v>268.90467267899169</v>
      </c>
      <c r="O17" s="21">
        <f t="shared" si="10"/>
        <v>252.55434429332939</v>
      </c>
      <c r="P17" s="21">
        <f t="shared" si="10"/>
        <v>177.04393131293608</v>
      </c>
      <c r="Q17" s="21">
        <f t="shared" si="10"/>
        <v>112.9474192244457</v>
      </c>
      <c r="R17" s="21">
        <f t="shared" si="10"/>
        <v>201.44323092497382</v>
      </c>
      <c r="S17" s="21">
        <f t="shared" si="10"/>
        <v>239.39970041860349</v>
      </c>
      <c r="T17" s="21">
        <f t="shared" si="10"/>
        <v>216.09623136525852</v>
      </c>
      <c r="U17" s="21">
        <f t="shared" si="10"/>
        <v>182.47167485712674</v>
      </c>
      <c r="V17" s="21">
        <f t="shared" si="10"/>
        <v>241.65648532231654</v>
      </c>
      <c r="W17" s="21">
        <f t="shared" si="10"/>
        <v>343.5799093048974</v>
      </c>
      <c r="X17" s="21">
        <f t="shared" si="10"/>
        <v>331.467975850166</v>
      </c>
      <c r="Y17" s="21">
        <f t="shared" si="10"/>
        <v>198.19119989946603</v>
      </c>
      <c r="Z17" s="21">
        <f t="shared" si="10"/>
        <v>390.70016223280203</v>
      </c>
      <c r="AA17" s="21">
        <f t="shared" si="10"/>
        <v>451.97667604755884</v>
      </c>
      <c r="AB17" s="21">
        <f t="shared" si="10"/>
        <v>344.64124526463331</v>
      </c>
      <c r="AC17" s="21">
        <f t="shared" si="10"/>
        <v>197.67831553594311</v>
      </c>
      <c r="AD17" s="21">
        <f t="shared" si="10"/>
        <v>412.8931095965786</v>
      </c>
      <c r="AE17" s="21">
        <f t="shared" si="10"/>
        <v>450.68168278942312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0.99391840021984379</v>
      </c>
      <c r="AB23" s="27">
        <v>1.0730520980840628</v>
      </c>
      <c r="AC23" s="27">
        <v>4.5421003736065757E-3</v>
      </c>
      <c r="AD23" s="27">
        <v>4.3294240150042462E-3</v>
      </c>
      <c r="AE23" s="27">
        <v>0.11980057299653393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62.059309960412314</v>
      </c>
      <c r="D26" s="27">
        <v>40.05324411422184</v>
      </c>
      <c r="E26" s="27">
        <v>28.901543337433083</v>
      </c>
      <c r="F26" s="27">
        <v>68.512783840260255</v>
      </c>
      <c r="G26" s="27">
        <v>83.958014966428678</v>
      </c>
      <c r="H26" s="27">
        <v>60.029107917422436</v>
      </c>
      <c r="I26" s="27">
        <v>32.222676992769273</v>
      </c>
      <c r="J26" s="27">
        <v>63.389017128301248</v>
      </c>
      <c r="K26" s="27">
        <v>51.378643767523428</v>
      </c>
      <c r="L26" s="27">
        <v>31.520842154026031</v>
      </c>
      <c r="M26" s="27">
        <v>64.163908238896013</v>
      </c>
      <c r="N26" s="27">
        <v>187.83562994215353</v>
      </c>
      <c r="O26" s="27">
        <v>191.24354700742819</v>
      </c>
      <c r="P26" s="27">
        <v>114.21411222172068</v>
      </c>
      <c r="Q26" s="27">
        <v>51.02243119808147</v>
      </c>
      <c r="R26" s="27">
        <v>143.55082305110005</v>
      </c>
      <c r="S26" s="27">
        <v>170.41829963089145</v>
      </c>
      <c r="T26" s="27">
        <v>122.10062168561568</v>
      </c>
      <c r="U26" s="27">
        <v>66.093493876750202</v>
      </c>
      <c r="V26" s="27">
        <v>173.56604511157971</v>
      </c>
      <c r="W26" s="27">
        <v>280.69894190152007</v>
      </c>
      <c r="X26" s="27">
        <v>254.83121829354505</v>
      </c>
      <c r="Y26" s="27">
        <v>108.61506999255602</v>
      </c>
      <c r="Z26" s="27">
        <v>295.28154514074862</v>
      </c>
      <c r="AA26" s="27">
        <v>336.81905138755832</v>
      </c>
      <c r="AB26" s="27">
        <v>250.79534508294893</v>
      </c>
      <c r="AC26" s="27">
        <v>117.50828473470975</v>
      </c>
      <c r="AD26" s="27">
        <v>329.8834861505398</v>
      </c>
      <c r="AE26" s="27">
        <v>370.40671070788471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36.888904459675651</v>
      </c>
      <c r="D30" s="27">
        <v>35.507459350088695</v>
      </c>
      <c r="E30" s="27">
        <v>52.468120907999946</v>
      </c>
      <c r="F30" s="27">
        <v>56.799240722568776</v>
      </c>
      <c r="G30" s="27">
        <v>51.074445577983688</v>
      </c>
      <c r="H30" s="27">
        <v>62.301771619713449</v>
      </c>
      <c r="I30" s="27">
        <v>75.462987023645582</v>
      </c>
      <c r="J30" s="27">
        <v>136.38929113142302</v>
      </c>
      <c r="K30" s="27">
        <v>130.93644669153048</v>
      </c>
      <c r="L30" s="27">
        <v>131.51207510824193</v>
      </c>
      <c r="M30" s="27">
        <v>84.602568670763674</v>
      </c>
      <c r="N30" s="27">
        <v>81.069042736838156</v>
      </c>
      <c r="O30" s="27">
        <v>61.310797285901188</v>
      </c>
      <c r="P30" s="27">
        <v>62.829819091215406</v>
      </c>
      <c r="Q30" s="27">
        <v>61.924988026364225</v>
      </c>
      <c r="R30" s="27">
        <v>57.892407873873772</v>
      </c>
      <c r="S30" s="27">
        <v>68.981400787712033</v>
      </c>
      <c r="T30" s="27">
        <v>93.99560967964284</v>
      </c>
      <c r="U30" s="27">
        <v>116.37818098037656</v>
      </c>
      <c r="V30" s="27">
        <v>68.09044021073683</v>
      </c>
      <c r="W30" s="27">
        <v>62.880967403377348</v>
      </c>
      <c r="X30" s="27">
        <v>76.63675755662095</v>
      </c>
      <c r="Y30" s="27">
        <v>89.576129906910012</v>
      </c>
      <c r="Z30" s="27">
        <v>95.41861709205341</v>
      </c>
      <c r="AA30" s="27">
        <v>114.1637062597807</v>
      </c>
      <c r="AB30" s="27">
        <v>92.772848083600323</v>
      </c>
      <c r="AC30" s="27">
        <v>80.165488700859754</v>
      </c>
      <c r="AD30" s="27">
        <v>83.005294022023833</v>
      </c>
      <c r="AE30" s="27">
        <v>80.155171508541869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293.05924285955956</v>
      </c>
      <c r="D31" s="21">
        <f t="shared" si="11"/>
        <v>305.22597455147354</v>
      </c>
      <c r="E31" s="21">
        <f t="shared" si="11"/>
        <v>333.55371992854356</v>
      </c>
      <c r="F31" s="21">
        <f t="shared" si="11"/>
        <v>371.13174227896195</v>
      </c>
      <c r="G31" s="21">
        <f t="shared" si="11"/>
        <v>417.95186490219527</v>
      </c>
      <c r="H31" s="21">
        <f t="shared" si="11"/>
        <v>462.96100294572614</v>
      </c>
      <c r="I31" s="21">
        <f t="shared" si="11"/>
        <v>500.13276978702254</v>
      </c>
      <c r="J31" s="21">
        <f t="shared" si="11"/>
        <v>527.54022641999757</v>
      </c>
      <c r="K31" s="21">
        <f t="shared" si="11"/>
        <v>555.19475873374154</v>
      </c>
      <c r="L31" s="21">
        <f t="shared" si="11"/>
        <v>577.20596893711138</v>
      </c>
      <c r="M31" s="21">
        <f t="shared" si="11"/>
        <v>591.72436616739208</v>
      </c>
      <c r="N31" s="21">
        <f t="shared" si="11"/>
        <v>557.46301150209797</v>
      </c>
      <c r="O31" s="21">
        <f t="shared" si="11"/>
        <v>566.95863619935642</v>
      </c>
      <c r="P31" s="21">
        <f t="shared" si="11"/>
        <v>582.19337668765093</v>
      </c>
      <c r="Q31" s="21">
        <f t="shared" si="11"/>
        <v>597.81955967282681</v>
      </c>
      <c r="R31" s="21">
        <f t="shared" si="11"/>
        <v>637.93897600095352</v>
      </c>
      <c r="S31" s="21">
        <f t="shared" si="11"/>
        <v>667.65467685306191</v>
      </c>
      <c r="T31" s="21">
        <f t="shared" si="11"/>
        <v>722.45118799086015</v>
      </c>
      <c r="U31" s="21">
        <f t="shared" si="11"/>
        <v>773.46773718026179</v>
      </c>
      <c r="V31" s="21">
        <f t="shared" si="11"/>
        <v>820.19533309857729</v>
      </c>
      <c r="W31" s="21">
        <f t="shared" si="11"/>
        <v>844.37411642431346</v>
      </c>
      <c r="X31" s="21">
        <f t="shared" si="11"/>
        <v>923.06634221417892</v>
      </c>
      <c r="Y31" s="21">
        <f t="shared" si="11"/>
        <v>965.08033750472555</v>
      </c>
      <c r="Z31" s="21">
        <f t="shared" si="11"/>
        <v>1050.7030524183206</v>
      </c>
      <c r="AA31" s="21">
        <f t="shared" si="11"/>
        <v>1002.2664459591684</v>
      </c>
      <c r="AB31" s="21">
        <f t="shared" si="11"/>
        <v>1088.0341305329389</v>
      </c>
      <c r="AC31" s="21">
        <f t="shared" si="11"/>
        <v>1140.7970524620819</v>
      </c>
      <c r="AD31" s="21">
        <f t="shared" si="11"/>
        <v>1192.6377234065756</v>
      </c>
      <c r="AE31" s="21">
        <f t="shared" si="11"/>
        <v>1276.7184387523755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3.426127351022147</v>
      </c>
      <c r="D32" s="21">
        <f t="shared" si="12"/>
        <v>1.5815649587049558</v>
      </c>
      <c r="E32" s="21">
        <f t="shared" si="12"/>
        <v>2.9303317009120562</v>
      </c>
      <c r="F32" s="21">
        <f t="shared" si="12"/>
        <v>5.2632139838073932</v>
      </c>
      <c r="G32" s="21">
        <f t="shared" si="12"/>
        <v>6.1393993092257517</v>
      </c>
      <c r="H32" s="21">
        <f t="shared" si="12"/>
        <v>10.026144727720947</v>
      </c>
      <c r="I32" s="21">
        <f t="shared" si="12"/>
        <v>12.091568260778685</v>
      </c>
      <c r="J32" s="21">
        <f t="shared" si="12"/>
        <v>16.416612277613275</v>
      </c>
      <c r="K32" s="21">
        <f t="shared" si="12"/>
        <v>18.523518747763269</v>
      </c>
      <c r="L32" s="21">
        <f t="shared" si="12"/>
        <v>15.39300843546601</v>
      </c>
      <c r="M32" s="21">
        <f t="shared" si="12"/>
        <v>11.971383604484268</v>
      </c>
      <c r="N32" s="21">
        <f t="shared" si="12"/>
        <v>13.8056889927381</v>
      </c>
      <c r="O32" s="21">
        <f t="shared" si="12"/>
        <v>11.045360636323203</v>
      </c>
      <c r="P32" s="21">
        <f t="shared" si="12"/>
        <v>7.2233176604034135</v>
      </c>
      <c r="Q32" s="21">
        <f t="shared" si="12"/>
        <v>8.1924422765129741</v>
      </c>
      <c r="R32" s="21">
        <f t="shared" si="12"/>
        <v>10.559260201807399</v>
      </c>
      <c r="S32" s="21">
        <f t="shared" si="12"/>
        <v>10.359002375896651</v>
      </c>
      <c r="T32" s="21">
        <f t="shared" si="12"/>
        <v>11.430233806695954</v>
      </c>
      <c r="U32" s="21">
        <f t="shared" si="12"/>
        <v>15.964013649090756</v>
      </c>
      <c r="V32" s="21">
        <f t="shared" si="12"/>
        <v>10.55219818132252</v>
      </c>
      <c r="W32" s="21">
        <f t="shared" si="12"/>
        <v>9.6026427370239045</v>
      </c>
      <c r="X32" s="21">
        <f t="shared" si="12"/>
        <v>11.559224777511581</v>
      </c>
      <c r="Y32" s="21">
        <f t="shared" si="12"/>
        <v>18.152059571329811</v>
      </c>
      <c r="Z32" s="21">
        <f t="shared" si="12"/>
        <v>15.573781575866114</v>
      </c>
      <c r="AA32" s="21">
        <f t="shared" si="12"/>
        <v>15.653425288870796</v>
      </c>
      <c r="AB32" s="21">
        <f t="shared" si="12"/>
        <v>25.527539027427657</v>
      </c>
      <c r="AC32" s="21">
        <f t="shared" si="12"/>
        <v>19.239843834081434</v>
      </c>
      <c r="AD32" s="21">
        <f t="shared" si="12"/>
        <v>49.105935677491594</v>
      </c>
      <c r="AE32" s="21">
        <f t="shared" si="12"/>
        <v>74.102183609362058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3.426127351022147</v>
      </c>
      <c r="D34" s="27">
        <v>1.5815649587049558</v>
      </c>
      <c r="E34" s="27">
        <v>2.9303317009120562</v>
      </c>
      <c r="F34" s="27">
        <v>5.2632139838073932</v>
      </c>
      <c r="G34" s="27">
        <v>6.1393993092257517</v>
      </c>
      <c r="H34" s="27">
        <v>10.026144727720947</v>
      </c>
      <c r="I34" s="27">
        <v>12.091568260778685</v>
      </c>
      <c r="J34" s="27">
        <v>16.416612277613275</v>
      </c>
      <c r="K34" s="27">
        <v>18.523518747763269</v>
      </c>
      <c r="L34" s="27">
        <v>15.39300843546601</v>
      </c>
      <c r="M34" s="27">
        <v>11.971383604484268</v>
      </c>
      <c r="N34" s="27">
        <v>13.8056889927381</v>
      </c>
      <c r="O34" s="27">
        <v>11.045360636323203</v>
      </c>
      <c r="P34" s="27">
        <v>7.2233176604034135</v>
      </c>
      <c r="Q34" s="27">
        <v>8.1924422765129741</v>
      </c>
      <c r="R34" s="27">
        <v>10.559260201807399</v>
      </c>
      <c r="S34" s="27">
        <v>10.359002375896651</v>
      </c>
      <c r="T34" s="27">
        <v>11.430233806695954</v>
      </c>
      <c r="U34" s="27">
        <v>15.964013649090756</v>
      </c>
      <c r="V34" s="27">
        <v>10.55219818132252</v>
      </c>
      <c r="W34" s="27">
        <v>9.6026427370239045</v>
      </c>
      <c r="X34" s="27">
        <v>11.559224777511581</v>
      </c>
      <c r="Y34" s="27">
        <v>18.152059571329811</v>
      </c>
      <c r="Z34" s="27">
        <v>15.573781575866114</v>
      </c>
      <c r="AA34" s="27">
        <v>15.653425288870796</v>
      </c>
      <c r="AB34" s="27">
        <v>25.527539027427657</v>
      </c>
      <c r="AC34" s="27">
        <v>19.239843834081434</v>
      </c>
      <c r="AD34" s="27">
        <v>49.105935677491594</v>
      </c>
      <c r="AE34" s="27">
        <v>74.102183609362058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276.05168375931345</v>
      </c>
      <c r="D35" s="21">
        <f t="shared" si="13"/>
        <v>288.4264277640479</v>
      </c>
      <c r="E35" s="21">
        <f t="shared" si="13"/>
        <v>313.06142235815736</v>
      </c>
      <c r="F35" s="21">
        <f t="shared" si="13"/>
        <v>346.76784263996961</v>
      </c>
      <c r="G35" s="21">
        <f t="shared" si="13"/>
        <v>390.84677313172227</v>
      </c>
      <c r="H35" s="21">
        <f t="shared" si="13"/>
        <v>427.3945153467335</v>
      </c>
      <c r="I35" s="21">
        <f t="shared" si="13"/>
        <v>461.80970595875044</v>
      </c>
      <c r="J35" s="21">
        <f t="shared" si="13"/>
        <v>483.34463650572121</v>
      </c>
      <c r="K35" s="21">
        <f t="shared" si="13"/>
        <v>508.35321747885178</v>
      </c>
      <c r="L35" s="21">
        <f t="shared" si="13"/>
        <v>531.26884028379573</v>
      </c>
      <c r="M35" s="21">
        <f t="shared" si="13"/>
        <v>547.2725547451945</v>
      </c>
      <c r="N35" s="21">
        <f t="shared" si="13"/>
        <v>513.54160612439398</v>
      </c>
      <c r="O35" s="21">
        <f t="shared" si="13"/>
        <v>524.32111233999569</v>
      </c>
      <c r="P35" s="21">
        <f t="shared" si="13"/>
        <v>544.89068692010528</v>
      </c>
      <c r="Q35" s="21">
        <f t="shared" si="13"/>
        <v>558.77395047319681</v>
      </c>
      <c r="R35" s="21">
        <f t="shared" si="13"/>
        <v>593.53842243492102</v>
      </c>
      <c r="S35" s="21">
        <f t="shared" si="13"/>
        <v>628.74552773236758</v>
      </c>
      <c r="T35" s="21">
        <f t="shared" si="13"/>
        <v>680.72041081025407</v>
      </c>
      <c r="U35" s="21">
        <f t="shared" si="13"/>
        <v>725.55509067755281</v>
      </c>
      <c r="V35" s="21">
        <f t="shared" si="13"/>
        <v>773.73921791939358</v>
      </c>
      <c r="W35" s="21">
        <f t="shared" si="13"/>
        <v>797.54473038036531</v>
      </c>
      <c r="X35" s="21">
        <f t="shared" si="13"/>
        <v>874.26819429097782</v>
      </c>
      <c r="Y35" s="21">
        <f t="shared" si="13"/>
        <v>909.46429179935319</v>
      </c>
      <c r="Z35" s="21">
        <f t="shared" si="13"/>
        <v>992.9123862813509</v>
      </c>
      <c r="AA35" s="21">
        <f t="shared" si="13"/>
        <v>941.42108513224707</v>
      </c>
      <c r="AB35" s="21">
        <f t="shared" si="13"/>
        <v>1015.0600510140861</v>
      </c>
      <c r="AC35" s="21">
        <f t="shared" si="13"/>
        <v>1076.0152877728851</v>
      </c>
      <c r="AD35" s="21">
        <f t="shared" si="13"/>
        <v>1097.7531223855781</v>
      </c>
      <c r="AE35" s="21">
        <f t="shared" si="13"/>
        <v>1158.94529601409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76.88119148167273</v>
      </c>
      <c r="D36" s="21">
        <f t="shared" si="14"/>
        <v>80.623895699500224</v>
      </c>
      <c r="E36" s="21">
        <f t="shared" si="14"/>
        <v>88.310619361418603</v>
      </c>
      <c r="F36" s="21">
        <f t="shared" si="14"/>
        <v>96.777002180888971</v>
      </c>
      <c r="G36" s="21">
        <f t="shared" si="14"/>
        <v>109.56778784007278</v>
      </c>
      <c r="H36" s="21">
        <f t="shared" si="14"/>
        <v>119.86903791970528</v>
      </c>
      <c r="I36" s="21">
        <f t="shared" si="14"/>
        <v>129.30789909417805</v>
      </c>
      <c r="J36" s="21">
        <f t="shared" si="14"/>
        <v>134.87661639528775</v>
      </c>
      <c r="K36" s="21">
        <f t="shared" si="14"/>
        <v>140.83336589841537</v>
      </c>
      <c r="L36" s="21">
        <f t="shared" si="14"/>
        <v>148.39055587768522</v>
      </c>
      <c r="M36" s="21">
        <f t="shared" si="14"/>
        <v>150.09474810140006</v>
      </c>
      <c r="N36" s="21">
        <f t="shared" si="14"/>
        <v>137.3871462074776</v>
      </c>
      <c r="O36" s="21">
        <f t="shared" si="14"/>
        <v>143.07277604666322</v>
      </c>
      <c r="P36" s="21">
        <f t="shared" si="14"/>
        <v>140.39824027578047</v>
      </c>
      <c r="Q36" s="21">
        <f t="shared" si="14"/>
        <v>145.95459763746081</v>
      </c>
      <c r="R36" s="21">
        <f t="shared" si="14"/>
        <v>147.6647775670782</v>
      </c>
      <c r="S36" s="21">
        <f t="shared" si="14"/>
        <v>142.19745618572421</v>
      </c>
      <c r="T36" s="21">
        <f t="shared" si="14"/>
        <v>153.15924659408984</v>
      </c>
      <c r="U36" s="21">
        <f t="shared" si="14"/>
        <v>160.21199992168377</v>
      </c>
      <c r="V36" s="21">
        <f t="shared" si="14"/>
        <v>182.7862578664826</v>
      </c>
      <c r="W36" s="21">
        <f t="shared" si="14"/>
        <v>216.25480289164594</v>
      </c>
      <c r="X36" s="21">
        <f t="shared" si="14"/>
        <v>219.94363064076819</v>
      </c>
      <c r="Y36" s="21">
        <f t="shared" si="14"/>
        <v>249.85726091711439</v>
      </c>
      <c r="Z36" s="21">
        <f t="shared" si="14"/>
        <v>291.49965977039955</v>
      </c>
      <c r="AA36" s="21">
        <f t="shared" si="14"/>
        <v>313.55847179077085</v>
      </c>
      <c r="AB36" s="21">
        <f t="shared" si="14"/>
        <v>325.90422094812482</v>
      </c>
      <c r="AC36" s="21">
        <f t="shared" si="14"/>
        <v>351.23214111425938</v>
      </c>
      <c r="AD36" s="21">
        <f t="shared" si="14"/>
        <v>368.84111385003342</v>
      </c>
      <c r="AE36" s="21">
        <f t="shared" si="14"/>
        <v>377.34984452950425</v>
      </c>
    </row>
    <row r="37" spans="1:31" x14ac:dyDescent="0.2">
      <c r="A37" s="13" t="s">
        <v>83</v>
      </c>
      <c r="B37" s="4" t="s">
        <v>84</v>
      </c>
      <c r="C37" s="27">
        <v>0.43993346360794544</v>
      </c>
      <c r="D37" s="27">
        <v>0.53927327797102975</v>
      </c>
      <c r="E37" s="27">
        <v>0.31930654616705711</v>
      </c>
      <c r="F37" s="27">
        <v>0.41864636053014159</v>
      </c>
      <c r="G37" s="27">
        <v>0.48960337078948768</v>
      </c>
      <c r="H37" s="27">
        <v>9.6276741913729111</v>
      </c>
      <c r="I37" s="27">
        <v>19.451999986337515</v>
      </c>
      <c r="J37" s="27">
        <v>29.112172734700447</v>
      </c>
      <c r="K37" s="27">
        <v>39.090638716375757</v>
      </c>
      <c r="L37" s="27">
        <v>49.055989946683816</v>
      </c>
      <c r="M37" s="27">
        <v>57.481622227301877</v>
      </c>
      <c r="N37" s="27">
        <v>59.738959190127154</v>
      </c>
      <c r="O37" s="27">
        <v>69.579166016264054</v>
      </c>
      <c r="P37" s="27">
        <v>75.146772033774539</v>
      </c>
      <c r="Q37" s="27">
        <v>86.540951151419321</v>
      </c>
      <c r="R37" s="27">
        <v>94.507517726507857</v>
      </c>
      <c r="S37" s="27">
        <v>99.544105691943955</v>
      </c>
      <c r="T37" s="27">
        <v>117.00527920568909</v>
      </c>
      <c r="U37" s="27">
        <v>133.7352040092093</v>
      </c>
      <c r="V37" s="27">
        <v>157.28100683830542</v>
      </c>
      <c r="W37" s="27">
        <v>190.7092579120758</v>
      </c>
      <c r="X37" s="27">
        <v>198.29559286315504</v>
      </c>
      <c r="Y37" s="27">
        <v>229.64551131921198</v>
      </c>
      <c r="Z37" s="27">
        <v>271.86160993083217</v>
      </c>
      <c r="AA37" s="27">
        <v>296.02760565279124</v>
      </c>
      <c r="AB37" s="27">
        <v>310.79883338661136</v>
      </c>
      <c r="AC37" s="27">
        <v>337.66534617028606</v>
      </c>
      <c r="AD37" s="27">
        <v>357.22532028759281</v>
      </c>
      <c r="AE37" s="27">
        <v>367.74649147758026</v>
      </c>
    </row>
    <row r="38" spans="1:31" x14ac:dyDescent="0.2">
      <c r="A38" s="13" t="s">
        <v>85</v>
      </c>
      <c r="B38" s="4" t="s">
        <v>86</v>
      </c>
      <c r="C38" s="27">
        <v>76.441258018064786</v>
      </c>
      <c r="D38" s="27">
        <v>80.08462242152919</v>
      </c>
      <c r="E38" s="27">
        <v>87.991312815251547</v>
      </c>
      <c r="F38" s="27">
        <v>96.358355820358824</v>
      </c>
      <c r="G38" s="27">
        <v>109.0781844692833</v>
      </c>
      <c r="H38" s="27">
        <v>110.24136372833236</v>
      </c>
      <c r="I38" s="27">
        <v>109.85589910784054</v>
      </c>
      <c r="J38" s="27">
        <v>105.7644436605873</v>
      </c>
      <c r="K38" s="27">
        <v>101.74272718203962</v>
      </c>
      <c r="L38" s="27">
        <v>99.334565931001407</v>
      </c>
      <c r="M38" s="27">
        <v>92.613125874098188</v>
      </c>
      <c r="N38" s="27">
        <v>77.648187017350452</v>
      </c>
      <c r="O38" s="27">
        <v>73.493610030399168</v>
      </c>
      <c r="P38" s="27">
        <v>65.251468242005927</v>
      </c>
      <c r="Q38" s="27">
        <v>59.413646486041493</v>
      </c>
      <c r="R38" s="27">
        <v>53.15725984057034</v>
      </c>
      <c r="S38" s="27">
        <v>42.653350493780245</v>
      </c>
      <c r="T38" s="27">
        <v>36.153967388400737</v>
      </c>
      <c r="U38" s="27">
        <v>26.476795912474469</v>
      </c>
      <c r="V38" s="27">
        <v>25.505251028177181</v>
      </c>
      <c r="W38" s="27">
        <v>25.545544979570145</v>
      </c>
      <c r="X38" s="27">
        <v>21.648037777613165</v>
      </c>
      <c r="Y38" s="27">
        <v>20.211749597902422</v>
      </c>
      <c r="Z38" s="27">
        <v>19.638049839567373</v>
      </c>
      <c r="AA38" s="27">
        <v>17.530866137979608</v>
      </c>
      <c r="AB38" s="27">
        <v>15.105387561513458</v>
      </c>
      <c r="AC38" s="27">
        <v>13.56679494397334</v>
      </c>
      <c r="AD38" s="27">
        <v>11.615793562440622</v>
      </c>
      <c r="AE38" s="27">
        <v>9.6033530519239747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84.181067723494138</v>
      </c>
      <c r="D39" s="21">
        <f t="shared" ref="D39:AE39" si="16">+D40+D41</f>
        <v>88.200717652281455</v>
      </c>
      <c r="E39" s="21">
        <f t="shared" si="16"/>
        <v>96.943273497301334</v>
      </c>
      <c r="F39" s="21">
        <f t="shared" si="16"/>
        <v>106.17915115741155</v>
      </c>
      <c r="G39" s="21">
        <f t="shared" si="16"/>
        <v>120.26736164099019</v>
      </c>
      <c r="H39" s="21">
        <f t="shared" si="16"/>
        <v>130.09592918625199</v>
      </c>
      <c r="I39" s="21">
        <f t="shared" si="16"/>
        <v>139.08732063175367</v>
      </c>
      <c r="J39" s="21">
        <f t="shared" si="16"/>
        <v>144.11669227501014</v>
      </c>
      <c r="K39" s="21">
        <f t="shared" si="16"/>
        <v>149.73784536955151</v>
      </c>
      <c r="L39" s="21">
        <f t="shared" si="16"/>
        <v>157.96252032053005</v>
      </c>
      <c r="M39" s="21">
        <f t="shared" si="16"/>
        <v>161.14420532033614</v>
      </c>
      <c r="N39" s="21">
        <f t="shared" si="16"/>
        <v>148.17220775912102</v>
      </c>
      <c r="O39" s="21">
        <f t="shared" si="16"/>
        <v>153.52305830008396</v>
      </c>
      <c r="P39" s="21">
        <f t="shared" si="16"/>
        <v>152.31742406347487</v>
      </c>
      <c r="Q39" s="21">
        <f t="shared" si="16"/>
        <v>144.00768428307927</v>
      </c>
      <c r="R39" s="21">
        <f t="shared" si="16"/>
        <v>159.87691034044724</v>
      </c>
      <c r="S39" s="21">
        <f t="shared" si="16"/>
        <v>157.94853410700128</v>
      </c>
      <c r="T39" s="21">
        <f t="shared" si="16"/>
        <v>168.85310600187316</v>
      </c>
      <c r="U39" s="21">
        <f t="shared" si="16"/>
        <v>171.87829444191308</v>
      </c>
      <c r="V39" s="21">
        <f t="shared" si="16"/>
        <v>190.18687859965058</v>
      </c>
      <c r="W39" s="21">
        <f t="shared" si="16"/>
        <v>200.00698016864757</v>
      </c>
      <c r="X39" s="21">
        <f t="shared" si="16"/>
        <v>221.49948014724009</v>
      </c>
      <c r="Y39" s="21">
        <f t="shared" si="16"/>
        <v>236.96335065040077</v>
      </c>
      <c r="Z39" s="21">
        <f t="shared" si="16"/>
        <v>257.45335565101112</v>
      </c>
      <c r="AA39" s="21">
        <f t="shared" si="16"/>
        <v>245.36805979376044</v>
      </c>
      <c r="AB39" s="21">
        <f t="shared" si="16"/>
        <v>271.68352147842802</v>
      </c>
      <c r="AC39" s="21">
        <f t="shared" si="16"/>
        <v>287.53380414882429</v>
      </c>
      <c r="AD39" s="21">
        <f t="shared" si="16"/>
        <v>296.21344819164761</v>
      </c>
      <c r="AE39" s="21">
        <f t="shared" si="16"/>
        <v>312.38642117260423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6.6700893248561279E-15</v>
      </c>
      <c r="H40" s="27">
        <v>8.3083388338701436</v>
      </c>
      <c r="I40" s="27">
        <v>17.461755907587321</v>
      </c>
      <c r="J40" s="27">
        <v>26.73344237411008</v>
      </c>
      <c r="K40" s="27">
        <v>36.514191294583974</v>
      </c>
      <c r="L40" s="27">
        <v>47.317895580052074</v>
      </c>
      <c r="M40" s="27">
        <v>57.201624151748369</v>
      </c>
      <c r="N40" s="27">
        <v>60.81757022191438</v>
      </c>
      <c r="O40" s="27">
        <v>71.514640339042941</v>
      </c>
      <c r="P40" s="27">
        <v>79.570247416887355</v>
      </c>
      <c r="Q40" s="27">
        <v>83.619638879291287</v>
      </c>
      <c r="R40" s="27">
        <v>102.47601533328684</v>
      </c>
      <c r="S40" s="27">
        <v>111.14470200828765</v>
      </c>
      <c r="T40" s="27">
        <v>129.77757121390198</v>
      </c>
      <c r="U40" s="27">
        <v>144.02023068918831</v>
      </c>
      <c r="V40" s="27">
        <v>162.57115951411058</v>
      </c>
      <c r="W40" s="27">
        <v>173.68519057039993</v>
      </c>
      <c r="X40" s="27">
        <v>198.10325384924249</v>
      </c>
      <c r="Y40" s="27">
        <v>214.95805175834872</v>
      </c>
      <c r="Z40" s="27">
        <v>236.18298348798467</v>
      </c>
      <c r="AA40" s="27">
        <v>225.76788681900408</v>
      </c>
      <c r="AB40" s="27">
        <v>253.65340712309421</v>
      </c>
      <c r="AC40" s="27">
        <v>270.73693747768635</v>
      </c>
      <c r="AD40" s="27">
        <v>280.87624416103648</v>
      </c>
      <c r="AE40" s="27">
        <v>299.1817417398812</v>
      </c>
    </row>
    <row r="41" spans="1:31" x14ac:dyDescent="0.2">
      <c r="A41" s="13" t="s">
        <v>91</v>
      </c>
      <c r="B41" s="4" t="s">
        <v>92</v>
      </c>
      <c r="C41" s="27">
        <v>84.181067723494138</v>
      </c>
      <c r="D41" s="27">
        <v>88.200717652281455</v>
      </c>
      <c r="E41" s="27">
        <v>96.943273497301334</v>
      </c>
      <c r="F41" s="27">
        <v>106.17915115741155</v>
      </c>
      <c r="G41" s="27">
        <v>120.26736164099019</v>
      </c>
      <c r="H41" s="27">
        <v>121.78759035238184</v>
      </c>
      <c r="I41" s="27">
        <v>121.62556472416634</v>
      </c>
      <c r="J41" s="27">
        <v>117.38324990090007</v>
      </c>
      <c r="K41" s="27">
        <v>113.22365407496753</v>
      </c>
      <c r="L41" s="27">
        <v>110.64462474047798</v>
      </c>
      <c r="M41" s="27">
        <v>103.94258116858776</v>
      </c>
      <c r="N41" s="27">
        <v>87.354637537206628</v>
      </c>
      <c r="O41" s="27">
        <v>82.008417961041019</v>
      </c>
      <c r="P41" s="27">
        <v>72.747176646587519</v>
      </c>
      <c r="Q41" s="27">
        <v>60.388045403787984</v>
      </c>
      <c r="R41" s="27">
        <v>57.4008950071604</v>
      </c>
      <c r="S41" s="27">
        <v>46.803832098713627</v>
      </c>
      <c r="T41" s="27">
        <v>39.075534787971172</v>
      </c>
      <c r="U41" s="27">
        <v>27.858063752724771</v>
      </c>
      <c r="V41" s="27">
        <v>27.615719085539997</v>
      </c>
      <c r="W41" s="27">
        <v>26.321789598247644</v>
      </c>
      <c r="X41" s="27">
        <v>23.396226297997586</v>
      </c>
      <c r="Y41" s="27">
        <v>22.005298892052046</v>
      </c>
      <c r="Z41" s="27">
        <v>21.270372163026451</v>
      </c>
      <c r="AA41" s="27">
        <v>19.600172974756347</v>
      </c>
      <c r="AB41" s="27">
        <v>18.030114355333836</v>
      </c>
      <c r="AC41" s="27">
        <v>16.796866671137906</v>
      </c>
      <c r="AD41" s="27">
        <v>15.337204030611156</v>
      </c>
      <c r="AE41" s="27">
        <v>13.204679432723044</v>
      </c>
    </row>
    <row r="42" spans="1:31" x14ac:dyDescent="0.2">
      <c r="A42" s="13" t="s">
        <v>93</v>
      </c>
      <c r="B42" s="4" t="s">
        <v>94</v>
      </c>
      <c r="C42" s="27">
        <v>114.28218072112776</v>
      </c>
      <c r="D42" s="27">
        <v>118.89099391073985</v>
      </c>
      <c r="E42" s="27">
        <v>127.04513679726648</v>
      </c>
      <c r="F42" s="27">
        <v>143.02770105599976</v>
      </c>
      <c r="G42" s="27">
        <v>160.15172361151369</v>
      </c>
      <c r="H42" s="27">
        <v>176.590302915336</v>
      </c>
      <c r="I42" s="27">
        <v>192.60299007525268</v>
      </c>
      <c r="J42" s="27">
        <v>203.58875157322089</v>
      </c>
      <c r="K42" s="27">
        <v>217.06455000463455</v>
      </c>
      <c r="L42" s="27">
        <v>224.23158402010307</v>
      </c>
      <c r="M42" s="27">
        <v>235.4541228724099</v>
      </c>
      <c r="N42" s="27">
        <v>227.49796315265709</v>
      </c>
      <c r="O42" s="27">
        <v>227.26761087020006</v>
      </c>
      <c r="P42" s="27">
        <v>251.76786845530114</v>
      </c>
      <c r="Q42" s="27">
        <v>268.46850246095789</v>
      </c>
      <c r="R42" s="27">
        <v>285.62612691225917</v>
      </c>
      <c r="S42" s="27">
        <v>328.07417200344372</v>
      </c>
      <c r="T42" s="27">
        <v>357.85278371511043</v>
      </c>
      <c r="U42" s="27">
        <v>392.1962886358919</v>
      </c>
      <c r="V42" s="27">
        <v>399.29909918800445</v>
      </c>
      <c r="W42" s="27">
        <v>379.62899488844624</v>
      </c>
      <c r="X42" s="27">
        <v>431.18810809555964</v>
      </c>
      <c r="Y42" s="27">
        <v>420.5368602791736</v>
      </c>
      <c r="Z42" s="27">
        <v>441.36162663404201</v>
      </c>
      <c r="AA42" s="27">
        <v>379.46780200361502</v>
      </c>
      <c r="AB42" s="27">
        <v>414.42490512542349</v>
      </c>
      <c r="AC42" s="27">
        <v>433.95693872562464</v>
      </c>
      <c r="AD42" s="27">
        <v>429.29768267844076</v>
      </c>
      <c r="AE42" s="27">
        <v>465.78241965059766</v>
      </c>
    </row>
    <row r="43" spans="1:31" x14ac:dyDescent="0.2">
      <c r="A43" s="13" t="s">
        <v>95</v>
      </c>
      <c r="B43" s="4" t="s">
        <v>96</v>
      </c>
      <c r="C43" s="27">
        <v>0.70724383301884219</v>
      </c>
      <c r="D43" s="27">
        <v>0.71082050152636878</v>
      </c>
      <c r="E43" s="27">
        <v>0.76239270217092148</v>
      </c>
      <c r="F43" s="27">
        <v>0.78398824566938208</v>
      </c>
      <c r="G43" s="27">
        <v>0.85990003914563051</v>
      </c>
      <c r="H43" s="27">
        <v>0.83924532544021624</v>
      </c>
      <c r="I43" s="27">
        <v>0.81149615756601923</v>
      </c>
      <c r="J43" s="27">
        <v>0.76257626220245256</v>
      </c>
      <c r="K43" s="27">
        <v>0.71745620625034778</v>
      </c>
      <c r="L43" s="27">
        <v>0.68418006547746557</v>
      </c>
      <c r="M43" s="27">
        <v>0.57947845104844742</v>
      </c>
      <c r="N43" s="27">
        <v>0.48428900513832601</v>
      </c>
      <c r="O43" s="27">
        <v>0.45766712304841528</v>
      </c>
      <c r="P43" s="27">
        <v>0.40715412554876512</v>
      </c>
      <c r="Q43" s="27">
        <v>0.34316609169893764</v>
      </c>
      <c r="R43" s="27">
        <v>0.37060761513650375</v>
      </c>
      <c r="S43" s="27">
        <v>0.52536543619829446</v>
      </c>
      <c r="T43" s="27">
        <v>0.85527449918064458</v>
      </c>
      <c r="U43" s="27">
        <v>1.2685076780641193</v>
      </c>
      <c r="V43" s="27">
        <v>1.4669822652559876</v>
      </c>
      <c r="W43" s="27">
        <v>1.6539524316256071</v>
      </c>
      <c r="X43" s="27">
        <v>1.6369754074099196</v>
      </c>
      <c r="Y43" s="27">
        <v>2.1068199526644715</v>
      </c>
      <c r="Z43" s="27">
        <v>2.5977442258983041</v>
      </c>
      <c r="AA43" s="27">
        <v>3.026751544100784</v>
      </c>
      <c r="AB43" s="27">
        <v>3.0474034621097723</v>
      </c>
      <c r="AC43" s="27">
        <v>3.2924037841767357</v>
      </c>
      <c r="AD43" s="27">
        <v>3.4008776654564072</v>
      </c>
      <c r="AE43" s="27">
        <v>3.4266106613838927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2.1299492293920705</v>
      </c>
      <c r="D47" s="21">
        <f t="shared" ref="D47:AE47" si="18">+D49</f>
        <v>2.8280849255733469</v>
      </c>
      <c r="E47" s="21">
        <f t="shared" si="18"/>
        <v>3.4340617730052867</v>
      </c>
      <c r="F47" s="21">
        <f t="shared" si="18"/>
        <v>3.2394519717347627</v>
      </c>
      <c r="G47" s="21">
        <f t="shared" si="18"/>
        <v>2.3907307177511634</v>
      </c>
      <c r="H47" s="21">
        <f t="shared" si="18"/>
        <v>4.8428163642143867</v>
      </c>
      <c r="I47" s="21">
        <f t="shared" si="18"/>
        <v>3.4386169137803244</v>
      </c>
      <c r="J47" s="21">
        <f t="shared" si="18"/>
        <v>3.4492754229521752</v>
      </c>
      <c r="K47" s="21">
        <f t="shared" si="18"/>
        <v>2.3081441067287143</v>
      </c>
      <c r="L47" s="21">
        <f t="shared" si="18"/>
        <v>1.9661015892349267</v>
      </c>
      <c r="M47" s="21">
        <f t="shared" si="18"/>
        <v>2.3412915655739059</v>
      </c>
      <c r="N47" s="21">
        <f t="shared" si="18"/>
        <v>1.3117734175130695</v>
      </c>
      <c r="O47" s="21">
        <f t="shared" si="18"/>
        <v>1.2063403517075801</v>
      </c>
      <c r="P47" s="21">
        <f t="shared" si="18"/>
        <v>0.87779788329331565</v>
      </c>
      <c r="Q47" s="21">
        <f t="shared" si="18"/>
        <v>1.8050748167560704</v>
      </c>
      <c r="R47" s="21">
        <f t="shared" si="18"/>
        <v>1.8018367786991683</v>
      </c>
      <c r="S47" s="21">
        <f t="shared" si="18"/>
        <v>1.1529122724529759</v>
      </c>
      <c r="T47" s="21">
        <f t="shared" si="18"/>
        <v>2.4934753919069985</v>
      </c>
      <c r="U47" s="21">
        <f t="shared" si="18"/>
        <v>0.51999885174699967</v>
      </c>
      <c r="V47" s="21">
        <f t="shared" si="18"/>
        <v>0.43753805627137304</v>
      </c>
      <c r="W47" s="21">
        <f t="shared" si="18"/>
        <v>0</v>
      </c>
      <c r="X47" s="21">
        <f t="shared" si="18"/>
        <v>0.69472044307106395</v>
      </c>
      <c r="Y47" s="21">
        <f t="shared" si="18"/>
        <v>0.51912511983857967</v>
      </c>
      <c r="Z47" s="21">
        <f t="shared" si="18"/>
        <v>0.25644907795819794</v>
      </c>
      <c r="AA47" s="21">
        <f t="shared" si="18"/>
        <v>2.6755248649131782</v>
      </c>
      <c r="AB47" s="21">
        <f t="shared" si="18"/>
        <v>4.5519104175009284</v>
      </c>
      <c r="AC47" s="21">
        <f t="shared" si="18"/>
        <v>0.59455418536895821</v>
      </c>
      <c r="AD47" s="21">
        <f t="shared" si="18"/>
        <v>0.5926295992886933</v>
      </c>
      <c r="AE47" s="21">
        <f t="shared" si="18"/>
        <v>0.21938432334901145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2.1299492293920705</v>
      </c>
      <c r="D49" s="27">
        <v>2.8280849255733469</v>
      </c>
      <c r="E49" s="27">
        <v>3.4340617730052867</v>
      </c>
      <c r="F49" s="27">
        <v>3.2394519717347627</v>
      </c>
      <c r="G49" s="27">
        <v>2.3907307177511634</v>
      </c>
      <c r="H49" s="27">
        <v>4.8428163642143867</v>
      </c>
      <c r="I49" s="27">
        <v>3.4386169137803244</v>
      </c>
      <c r="J49" s="27">
        <v>3.4492754229521752</v>
      </c>
      <c r="K49" s="27">
        <v>2.3081441067287143</v>
      </c>
      <c r="L49" s="27">
        <v>1.9661015892349267</v>
      </c>
      <c r="M49" s="27">
        <v>2.3412915655739059</v>
      </c>
      <c r="N49" s="27">
        <v>1.3117734175130695</v>
      </c>
      <c r="O49" s="27">
        <v>1.2063403517075801</v>
      </c>
      <c r="P49" s="27">
        <v>0.87779788329331565</v>
      </c>
      <c r="Q49" s="27">
        <v>1.8050748167560704</v>
      </c>
      <c r="R49" s="27">
        <v>1.8018367786991683</v>
      </c>
      <c r="S49" s="27">
        <v>1.1529122724529759</v>
      </c>
      <c r="T49" s="27">
        <v>2.4934753919069985</v>
      </c>
      <c r="U49" s="27">
        <v>0.51999885174699967</v>
      </c>
      <c r="V49" s="27">
        <v>0.43753805627137304</v>
      </c>
      <c r="W49" s="27">
        <v>0</v>
      </c>
      <c r="X49" s="27">
        <v>0.69472044307106395</v>
      </c>
      <c r="Y49" s="27">
        <v>0.51912511983857967</v>
      </c>
      <c r="Z49" s="27">
        <v>0.25644907795819794</v>
      </c>
      <c r="AA49" s="27">
        <v>2.6755248649131782</v>
      </c>
      <c r="AB49" s="27">
        <v>4.5519104175009284</v>
      </c>
      <c r="AC49" s="27">
        <v>0.59455418536895821</v>
      </c>
      <c r="AD49" s="27">
        <v>0.5926295992886933</v>
      </c>
      <c r="AE49" s="27">
        <v>0.21938432334901145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11.451482519831847</v>
      </c>
      <c r="D50" s="21">
        <f t="shared" ref="D50:AE50" si="20">+D51+D52</f>
        <v>12.389896903147291</v>
      </c>
      <c r="E50" s="21">
        <f t="shared" si="20"/>
        <v>14.127904096468869</v>
      </c>
      <c r="F50" s="21">
        <f t="shared" si="20"/>
        <v>15.86123368345017</v>
      </c>
      <c r="G50" s="21">
        <f t="shared" si="20"/>
        <v>18.574961743496047</v>
      </c>
      <c r="H50" s="21">
        <f t="shared" si="20"/>
        <v>20.697526507057297</v>
      </c>
      <c r="I50" s="21">
        <f t="shared" si="20"/>
        <v>22.792878653713124</v>
      </c>
      <c r="J50" s="21">
        <f t="shared" si="20"/>
        <v>24.329702213710952</v>
      </c>
      <c r="K50" s="21">
        <f t="shared" si="20"/>
        <v>26.009878400397763</v>
      </c>
      <c r="L50" s="21">
        <f t="shared" si="20"/>
        <v>28.578018628614856</v>
      </c>
      <c r="M50" s="21">
        <f t="shared" si="20"/>
        <v>30.139136252139483</v>
      </c>
      <c r="N50" s="21">
        <f t="shared" si="20"/>
        <v>28.803942967452791</v>
      </c>
      <c r="O50" s="21">
        <f t="shared" si="20"/>
        <v>30.385822871330046</v>
      </c>
      <c r="P50" s="21">
        <f t="shared" si="20"/>
        <v>29.201574223848944</v>
      </c>
      <c r="Q50" s="21">
        <f t="shared" si="20"/>
        <v>29.048092106360976</v>
      </c>
      <c r="R50" s="21">
        <f t="shared" si="20"/>
        <v>32.039456585525905</v>
      </c>
      <c r="S50" s="21">
        <f t="shared" si="20"/>
        <v>27.397234472344632</v>
      </c>
      <c r="T50" s="21">
        <f t="shared" si="20"/>
        <v>27.807067982003151</v>
      </c>
      <c r="U50" s="21">
        <f t="shared" si="20"/>
        <v>31.428634001871288</v>
      </c>
      <c r="V50" s="21">
        <f t="shared" si="20"/>
        <v>35.466378941589852</v>
      </c>
      <c r="W50" s="21">
        <f t="shared" si="20"/>
        <v>37.226743306924256</v>
      </c>
      <c r="X50" s="21">
        <f t="shared" si="20"/>
        <v>36.544202702618449</v>
      </c>
      <c r="Y50" s="21">
        <f t="shared" si="20"/>
        <v>36.94486101420393</v>
      </c>
      <c r="Z50" s="21">
        <f t="shared" si="20"/>
        <v>41.960435483145268</v>
      </c>
      <c r="AA50" s="21">
        <f t="shared" si="20"/>
        <v>42.516410673137379</v>
      </c>
      <c r="AB50" s="21">
        <f t="shared" si="20"/>
        <v>42.894630073924205</v>
      </c>
      <c r="AC50" s="21">
        <f t="shared" si="20"/>
        <v>44.94736666974643</v>
      </c>
      <c r="AD50" s="21">
        <f t="shared" si="20"/>
        <v>45.186035744217257</v>
      </c>
      <c r="AE50" s="21">
        <f t="shared" si="20"/>
        <v>43.45157480557446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11.451482519831847</v>
      </c>
      <c r="D52" s="27">
        <v>12.389896903147291</v>
      </c>
      <c r="E52" s="27">
        <v>14.127904096468869</v>
      </c>
      <c r="F52" s="27">
        <v>15.86123368345017</v>
      </c>
      <c r="G52" s="27">
        <v>18.574961743496047</v>
      </c>
      <c r="H52" s="27">
        <v>20.697526507057297</v>
      </c>
      <c r="I52" s="27">
        <v>22.792878653713124</v>
      </c>
      <c r="J52" s="27">
        <v>24.329702213710952</v>
      </c>
      <c r="K52" s="27">
        <v>26.009878400397763</v>
      </c>
      <c r="L52" s="27">
        <v>28.578018628614856</v>
      </c>
      <c r="M52" s="27">
        <v>30.139136252139483</v>
      </c>
      <c r="N52" s="27">
        <v>28.803942967452791</v>
      </c>
      <c r="O52" s="27">
        <v>30.385822871330046</v>
      </c>
      <c r="P52" s="27">
        <v>29.201574223848944</v>
      </c>
      <c r="Q52" s="27">
        <v>29.048092106360976</v>
      </c>
      <c r="R52" s="27">
        <v>32.039456585525905</v>
      </c>
      <c r="S52" s="27">
        <v>27.397234472344632</v>
      </c>
      <c r="T52" s="27">
        <v>27.807067982003151</v>
      </c>
      <c r="U52" s="27">
        <v>31.428634001871288</v>
      </c>
      <c r="V52" s="27">
        <v>35.466378941589852</v>
      </c>
      <c r="W52" s="27">
        <v>37.226743306924256</v>
      </c>
      <c r="X52" s="27">
        <v>36.544202702618449</v>
      </c>
      <c r="Y52" s="27">
        <v>36.94486101420393</v>
      </c>
      <c r="Z52" s="27">
        <v>41.960435483145268</v>
      </c>
      <c r="AA52" s="27">
        <v>42.516410673137379</v>
      </c>
      <c r="AB52" s="27">
        <v>42.894630073924205</v>
      </c>
      <c r="AC52" s="27">
        <v>44.94736666974643</v>
      </c>
      <c r="AD52" s="27">
        <v>45.186035744217257</v>
      </c>
      <c r="AE52" s="27">
        <v>43.45157480557446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83.993343440178023</v>
      </c>
      <c r="D53" s="21">
        <f t="shared" si="21"/>
        <v>98.602767705009484</v>
      </c>
      <c r="E53" s="21">
        <f t="shared" si="21"/>
        <v>104.30015937569749</v>
      </c>
      <c r="F53" s="21">
        <f t="shared" si="21"/>
        <v>108.10706226623981</v>
      </c>
      <c r="G53" s="21">
        <f t="shared" si="21"/>
        <v>124.7562739838846</v>
      </c>
      <c r="H53" s="21">
        <f t="shared" si="21"/>
        <v>111.78041723451877</v>
      </c>
      <c r="I53" s="21">
        <f t="shared" si="21"/>
        <v>105.1508638463085</v>
      </c>
      <c r="J53" s="21">
        <f t="shared" si="21"/>
        <v>118.14623366409661</v>
      </c>
      <c r="K53" s="21">
        <f t="shared" si="21"/>
        <v>93.219659639262233</v>
      </c>
      <c r="L53" s="21">
        <f t="shared" si="21"/>
        <v>100.71217857671658</v>
      </c>
      <c r="M53" s="21">
        <f t="shared" si="21"/>
        <v>103.3606484254687</v>
      </c>
      <c r="N53" s="21">
        <f t="shared" si="21"/>
        <v>100.44975196795217</v>
      </c>
      <c r="O53" s="21">
        <f t="shared" si="21"/>
        <v>100.91107388834953</v>
      </c>
      <c r="P53" s="21">
        <f t="shared" si="21"/>
        <v>108.09936083340969</v>
      </c>
      <c r="Q53" s="21">
        <f t="shared" si="21"/>
        <v>120.511388588637</v>
      </c>
      <c r="R53" s="21">
        <f t="shared" si="21"/>
        <v>104.1215876563661</v>
      </c>
      <c r="S53" s="21">
        <f t="shared" si="21"/>
        <v>104.16991548417039</v>
      </c>
      <c r="T53" s="21">
        <f t="shared" si="21"/>
        <v>115.35797543904349</v>
      </c>
      <c r="U53" s="21">
        <f t="shared" si="21"/>
        <v>140.19277270958236</v>
      </c>
      <c r="V53" s="21">
        <f t="shared" si="21"/>
        <v>143.22015079324621</v>
      </c>
      <c r="W53" s="21">
        <f t="shared" si="21"/>
        <v>176.64044611009447</v>
      </c>
      <c r="X53" s="21">
        <f t="shared" si="21"/>
        <v>185.68286180650819</v>
      </c>
      <c r="Y53" s="21">
        <f t="shared" si="21"/>
        <v>176.2099164641813</v>
      </c>
      <c r="Z53" s="21">
        <f t="shared" si="21"/>
        <v>156.09159242632762</v>
      </c>
      <c r="AA53" s="21">
        <f t="shared" si="21"/>
        <v>144.73409352900183</v>
      </c>
      <c r="AB53" s="21">
        <f t="shared" si="21"/>
        <v>131.21105497329432</v>
      </c>
      <c r="AC53" s="21">
        <f t="shared" si="21"/>
        <v>158.21733023965197</v>
      </c>
      <c r="AD53" s="21">
        <f t="shared" si="21"/>
        <v>177.76750468007111</v>
      </c>
      <c r="AE53" s="21">
        <f t="shared" si="21"/>
        <v>179.07521086282176</v>
      </c>
    </row>
    <row r="54" spans="1:31" x14ac:dyDescent="0.2">
      <c r="A54" s="13" t="s">
        <v>117</v>
      </c>
      <c r="B54" s="4" t="s">
        <v>118</v>
      </c>
      <c r="C54" s="27">
        <v>6.8860990262066304</v>
      </c>
      <c r="D54" s="27">
        <v>7.2837027425981127</v>
      </c>
      <c r="E54" s="27">
        <v>8.2477597641380029</v>
      </c>
      <c r="F54" s="27">
        <v>4.2320025790722147</v>
      </c>
      <c r="G54" s="27">
        <v>9.4238166585283665</v>
      </c>
      <c r="H54" s="27">
        <v>9.4969809809396466</v>
      </c>
      <c r="I54" s="27">
        <v>7.874554529037276</v>
      </c>
      <c r="J54" s="27">
        <v>13.414245534957624</v>
      </c>
      <c r="K54" s="27">
        <v>7.7917929624284712</v>
      </c>
      <c r="L54" s="27">
        <v>8.9124023894823114</v>
      </c>
      <c r="M54" s="27">
        <v>9.058093806123491</v>
      </c>
      <c r="N54" s="27">
        <v>8.053660356968491</v>
      </c>
      <c r="O54" s="27">
        <v>9.5040181367672663</v>
      </c>
      <c r="P54" s="27">
        <v>19.134443815326669</v>
      </c>
      <c r="Q54" s="27">
        <v>23.334790463653771</v>
      </c>
      <c r="R54" s="27">
        <v>20.250647900853288</v>
      </c>
      <c r="S54" s="27">
        <v>20.845664239016639</v>
      </c>
      <c r="T54" s="27">
        <v>24.109412173669213</v>
      </c>
      <c r="U54" s="27">
        <v>35.84317863867512</v>
      </c>
      <c r="V54" s="27">
        <v>35.762375378106825</v>
      </c>
      <c r="W54" s="27">
        <v>47.01527244104399</v>
      </c>
      <c r="X54" s="27">
        <v>46.527034015874314</v>
      </c>
      <c r="Y54" s="27">
        <v>47.143277818983336</v>
      </c>
      <c r="Z54" s="27">
        <v>35.620423127056682</v>
      </c>
      <c r="AA54" s="27">
        <v>37.418495944557925</v>
      </c>
      <c r="AB54" s="27">
        <v>37.278955559009304</v>
      </c>
      <c r="AC54" s="27">
        <v>52.379668447802409</v>
      </c>
      <c r="AD54" s="27">
        <v>60.79036580367093</v>
      </c>
      <c r="AE54" s="27">
        <v>60.2767795169202</v>
      </c>
    </row>
    <row r="55" spans="1:31" x14ac:dyDescent="0.2">
      <c r="A55" s="13" t="s">
        <v>119</v>
      </c>
      <c r="B55" s="4" t="s">
        <v>120</v>
      </c>
      <c r="C55" s="27">
        <v>52.789695240772993</v>
      </c>
      <c r="D55" s="27">
        <v>55.821401759749158</v>
      </c>
      <c r="E55" s="27">
        <v>65.627587888379935</v>
      </c>
      <c r="F55" s="27">
        <v>75.441832485747497</v>
      </c>
      <c r="G55" s="27">
        <v>74.806117527749919</v>
      </c>
      <c r="H55" s="27">
        <v>74.517838207551122</v>
      </c>
      <c r="I55" s="27">
        <v>68.236637626225729</v>
      </c>
      <c r="J55" s="27">
        <v>71.403291964560268</v>
      </c>
      <c r="K55" s="27">
        <v>67.754242225147152</v>
      </c>
      <c r="L55" s="27">
        <v>74.133572283328704</v>
      </c>
      <c r="M55" s="27">
        <v>77.11773231497871</v>
      </c>
      <c r="N55" s="27">
        <v>81.3085982542826</v>
      </c>
      <c r="O55" s="27">
        <v>77.641645763252356</v>
      </c>
      <c r="P55" s="27">
        <v>69.509996094756573</v>
      </c>
      <c r="Q55" s="27">
        <v>74.008025760848838</v>
      </c>
      <c r="R55" s="27">
        <v>71.224033858864246</v>
      </c>
      <c r="S55" s="27">
        <v>71.531181487371754</v>
      </c>
      <c r="T55" s="27">
        <v>79.544853465623319</v>
      </c>
      <c r="U55" s="27">
        <v>76.488912189955272</v>
      </c>
      <c r="V55" s="27">
        <v>83.28040835510771</v>
      </c>
      <c r="W55" s="27">
        <v>84.872589860848379</v>
      </c>
      <c r="X55" s="27">
        <v>84.539575000309938</v>
      </c>
      <c r="Y55" s="27">
        <v>81.887836261498521</v>
      </c>
      <c r="Z55" s="27">
        <v>83.647219707999554</v>
      </c>
      <c r="AA55" s="27">
        <v>78.871198613486698</v>
      </c>
      <c r="AB55" s="27">
        <v>76.724227859388478</v>
      </c>
      <c r="AC55" s="27">
        <v>92.841583222953872</v>
      </c>
      <c r="AD55" s="27">
        <v>99.779275592911404</v>
      </c>
      <c r="AE55" s="27">
        <v>106.17836583089223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24.317549173198405</v>
      </c>
      <c r="D56" s="21">
        <f t="shared" si="22"/>
        <v>35.497663202662217</v>
      </c>
      <c r="E56" s="21">
        <f t="shared" si="22"/>
        <v>30.424811723179548</v>
      </c>
      <c r="F56" s="21">
        <f t="shared" si="22"/>
        <v>28.433227201420095</v>
      </c>
      <c r="G56" s="21">
        <f t="shared" si="22"/>
        <v>40.526339797606312</v>
      </c>
      <c r="H56" s="21">
        <f t="shared" si="22"/>
        <v>27.765598046027993</v>
      </c>
      <c r="I56" s="21">
        <f t="shared" si="22"/>
        <v>29.039671691045484</v>
      </c>
      <c r="J56" s="21">
        <f t="shared" si="22"/>
        <v>33.328696164578716</v>
      </c>
      <c r="K56" s="21">
        <f t="shared" si="22"/>
        <v>17.673624451686607</v>
      </c>
      <c r="L56" s="21">
        <f t="shared" si="22"/>
        <v>17.666203903905576</v>
      </c>
      <c r="M56" s="21">
        <f t="shared" si="22"/>
        <v>17.184822304366499</v>
      </c>
      <c r="N56" s="21">
        <f t="shared" si="22"/>
        <v>11.087493356701076</v>
      </c>
      <c r="O56" s="21">
        <f t="shared" si="22"/>
        <v>13.765409988329905</v>
      </c>
      <c r="P56" s="21">
        <f t="shared" si="22"/>
        <v>19.454920923326451</v>
      </c>
      <c r="Q56" s="21">
        <f t="shared" si="22"/>
        <v>23.168572364134391</v>
      </c>
      <c r="R56" s="21">
        <f t="shared" si="22"/>
        <v>12.646905896648578</v>
      </c>
      <c r="S56" s="21">
        <f t="shared" si="22"/>
        <v>11.793069757781986</v>
      </c>
      <c r="T56" s="21">
        <f t="shared" si="22"/>
        <v>11.703709799750952</v>
      </c>
      <c r="U56" s="21">
        <f t="shared" si="22"/>
        <v>27.860681880951979</v>
      </c>
      <c r="V56" s="21">
        <f t="shared" si="22"/>
        <v>24.177367060031663</v>
      </c>
      <c r="W56" s="21">
        <f t="shared" si="22"/>
        <v>44.752583808202097</v>
      </c>
      <c r="X56" s="21">
        <f t="shared" si="22"/>
        <v>54.616252790323919</v>
      </c>
      <c r="Y56" s="21">
        <f t="shared" si="22"/>
        <v>47.178802383699434</v>
      </c>
      <c r="Z56" s="21">
        <f t="shared" si="22"/>
        <v>36.823949591271379</v>
      </c>
      <c r="AA56" s="21">
        <f t="shared" si="22"/>
        <v>28.444398970957192</v>
      </c>
      <c r="AB56" s="21">
        <f t="shared" si="22"/>
        <v>17.207871554896556</v>
      </c>
      <c r="AC56" s="21">
        <f t="shared" si="22"/>
        <v>12.99607856889569</v>
      </c>
      <c r="AD56" s="21">
        <f t="shared" si="22"/>
        <v>17.197863283488786</v>
      </c>
      <c r="AE56" s="21">
        <f t="shared" si="22"/>
        <v>12.620065515009314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1.5024006307837574</v>
      </c>
      <c r="D58" s="27">
        <v>2.158023990262703</v>
      </c>
      <c r="E58" s="27">
        <v>2.274689739725027</v>
      </c>
      <c r="F58" s="27">
        <v>2.2926593221576019</v>
      </c>
      <c r="G58" s="27">
        <v>2.5963616360380359</v>
      </c>
      <c r="H58" s="27">
        <v>2.5362028485855133</v>
      </c>
      <c r="I58" s="27">
        <v>1.5174393303528722</v>
      </c>
      <c r="J58" s="27">
        <v>1.5480078008915765</v>
      </c>
      <c r="K58" s="27">
        <v>1.4711464141326891</v>
      </c>
      <c r="L58" s="27">
        <v>1.4934901429323053</v>
      </c>
      <c r="M58" s="27">
        <v>1.4871187714898064</v>
      </c>
      <c r="N58" s="27">
        <v>1.20832744997314</v>
      </c>
      <c r="O58" s="27">
        <v>1.2388216517234434</v>
      </c>
      <c r="P58" s="27">
        <v>1.3355932274973961</v>
      </c>
      <c r="Q58" s="27">
        <v>1.0889096596918508</v>
      </c>
      <c r="R58" s="27">
        <v>1.2005744604095316</v>
      </c>
      <c r="S58" s="27">
        <v>1.2067672702836454</v>
      </c>
      <c r="T58" s="27">
        <v>1.1588906432951709</v>
      </c>
      <c r="U58" s="27">
        <v>1.6199870332651165</v>
      </c>
      <c r="V58" s="27">
        <v>1.86999155217465</v>
      </c>
      <c r="W58" s="27">
        <v>1.6438708638258401</v>
      </c>
      <c r="X58" s="27">
        <v>1.7750883454910789</v>
      </c>
      <c r="Y58" s="27">
        <v>2.0069110489562099</v>
      </c>
      <c r="Z58" s="27">
        <v>1.9220641485065779</v>
      </c>
      <c r="AA58" s="27">
        <v>1.7965677934338298</v>
      </c>
      <c r="AB58" s="27">
        <v>1.9326254122576705</v>
      </c>
      <c r="AC58" s="27">
        <v>1.8652589878039914</v>
      </c>
      <c r="AD58" s="27">
        <v>1.9023406218233025</v>
      </c>
      <c r="AE58" s="27">
        <v>2.0877090775892189</v>
      </c>
    </row>
    <row r="59" spans="1:31" x14ac:dyDescent="0.2">
      <c r="A59" s="13" t="s">
        <v>127</v>
      </c>
      <c r="B59" s="4" t="s">
        <v>128</v>
      </c>
      <c r="C59" s="27">
        <v>22.815148542414647</v>
      </c>
      <c r="D59" s="27">
        <v>33.339639212399511</v>
      </c>
      <c r="E59" s="27">
        <v>28.150121983454522</v>
      </c>
      <c r="F59" s="27">
        <v>26.140567879262495</v>
      </c>
      <c r="G59" s="27">
        <v>37.929978161568279</v>
      </c>
      <c r="H59" s="27">
        <v>25.229395197442479</v>
      </c>
      <c r="I59" s="27">
        <v>27.522232360692612</v>
      </c>
      <c r="J59" s="27">
        <v>31.780688363687137</v>
      </c>
      <c r="K59" s="27">
        <v>16.202478037553917</v>
      </c>
      <c r="L59" s="27">
        <v>16.17271376097327</v>
      </c>
      <c r="M59" s="27">
        <v>15.697703532876691</v>
      </c>
      <c r="N59" s="27">
        <v>9.8791659067279358</v>
      </c>
      <c r="O59" s="27">
        <v>12.526588336606462</v>
      </c>
      <c r="P59" s="27">
        <v>18.119327695829057</v>
      </c>
      <c r="Q59" s="27">
        <v>22.079662704442541</v>
      </c>
      <c r="R59" s="27">
        <v>11.446331436239046</v>
      </c>
      <c r="S59" s="27">
        <v>10.58630248749834</v>
      </c>
      <c r="T59" s="27">
        <v>10.54481915645578</v>
      </c>
      <c r="U59" s="27">
        <v>26.240694847686864</v>
      </c>
      <c r="V59" s="27">
        <v>22.307375507857014</v>
      </c>
      <c r="W59" s="27">
        <v>43.108712944376258</v>
      </c>
      <c r="X59" s="27">
        <v>52.841164444832842</v>
      </c>
      <c r="Y59" s="27">
        <v>45.171891334743222</v>
      </c>
      <c r="Z59" s="27">
        <v>34.901885442764801</v>
      </c>
      <c r="AA59" s="27">
        <v>26.647831177523361</v>
      </c>
      <c r="AB59" s="27">
        <v>15.275246142638887</v>
      </c>
      <c r="AC59" s="27">
        <v>11.130819581091698</v>
      </c>
      <c r="AD59" s="27">
        <v>15.295522661665485</v>
      </c>
      <c r="AE59" s="27">
        <v>10.532356437420095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0.24171510489343226</v>
      </c>
      <c r="X60" s="21">
        <f t="shared" si="23"/>
        <v>0.30370251536326992</v>
      </c>
      <c r="Y60" s="21">
        <f t="shared" si="23"/>
        <v>1.8279839695200797</v>
      </c>
      <c r="Z60" s="21">
        <f t="shared" si="23"/>
        <v>2.1967164147572449</v>
      </c>
      <c r="AA60" s="21">
        <f t="shared" si="23"/>
        <v>2.2182208660929583</v>
      </c>
      <c r="AB60" s="21">
        <f t="shared" si="23"/>
        <v>1.9299296212820121</v>
      </c>
      <c r="AC60" s="21">
        <f t="shared" si="23"/>
        <v>0.12964807363851771</v>
      </c>
      <c r="AD60" s="21">
        <f t="shared" si="23"/>
        <v>0.37640455512106624</v>
      </c>
      <c r="AE60" s="21">
        <f t="shared" si="23"/>
        <v>0.16240630763396266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0.24171510489343226</v>
      </c>
      <c r="X62" s="21">
        <f t="shared" si="24"/>
        <v>0.30370251536326992</v>
      </c>
      <c r="Y62" s="21">
        <f t="shared" si="24"/>
        <v>1.8279839695200797</v>
      </c>
      <c r="Z62" s="21">
        <f t="shared" si="24"/>
        <v>2.1967164147572449</v>
      </c>
      <c r="AA62" s="21">
        <f t="shared" si="24"/>
        <v>2.2182208660929583</v>
      </c>
      <c r="AB62" s="21">
        <f t="shared" si="24"/>
        <v>1.9299296212820121</v>
      </c>
      <c r="AC62" s="21">
        <f t="shared" si="24"/>
        <v>0.12964807363851771</v>
      </c>
      <c r="AD62" s="21">
        <f t="shared" si="24"/>
        <v>0.37640455512106624</v>
      </c>
      <c r="AE62" s="21">
        <f t="shared" si="24"/>
        <v>0.16240630763396266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0.24171510489343226</v>
      </c>
      <c r="X63" s="27">
        <v>0.30370251536326992</v>
      </c>
      <c r="Y63" s="27">
        <v>1.8279839695200797</v>
      </c>
      <c r="Z63" s="27">
        <v>2.1967164147572449</v>
      </c>
      <c r="AA63" s="27">
        <v>2.2182208660929583</v>
      </c>
      <c r="AB63" s="27">
        <v>1.9299296212820121</v>
      </c>
      <c r="AC63" s="27">
        <v>0.12964807363851771</v>
      </c>
      <c r="AD63" s="27">
        <v>0.37640455512106624</v>
      </c>
      <c r="AE63" s="27">
        <v>0.16240630763396266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5"/>
        <v>0</v>
      </c>
      <c r="Z67" s="21">
        <f t="shared" si="25"/>
        <v>0</v>
      </c>
      <c r="AA67" s="21">
        <f t="shared" si="25"/>
        <v>0</v>
      </c>
      <c r="AB67" s="21">
        <f t="shared" si="25"/>
        <v>0</v>
      </c>
      <c r="AC67" s="21">
        <f t="shared" si="25"/>
        <v>0</v>
      </c>
      <c r="AD67" s="21">
        <f t="shared" si="25"/>
        <v>0</v>
      </c>
      <c r="AE67" s="21">
        <f t="shared" si="25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</v>
      </c>
      <c r="U80" s="21">
        <f t="shared" si="31"/>
        <v>0</v>
      </c>
      <c r="V80" s="21">
        <f t="shared" si="31"/>
        <v>0</v>
      </c>
      <c r="W80" s="21">
        <f t="shared" si="31"/>
        <v>0</v>
      </c>
      <c r="X80" s="21">
        <f t="shared" si="31"/>
        <v>0</v>
      </c>
      <c r="Y80" s="21">
        <f t="shared" si="31"/>
        <v>0</v>
      </c>
      <c r="Z80" s="21">
        <f t="shared" si="31"/>
        <v>0</v>
      </c>
      <c r="AA80" s="21">
        <f t="shared" si="31"/>
        <v>0</v>
      </c>
      <c r="AB80" s="21">
        <f t="shared" si="31"/>
        <v>0</v>
      </c>
      <c r="AC80" s="21">
        <f t="shared" si="31"/>
        <v>0</v>
      </c>
      <c r="AD80" s="21">
        <f t="shared" si="31"/>
        <v>0</v>
      </c>
      <c r="AE80" s="21">
        <f t="shared" si="3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</v>
      </c>
      <c r="U91" s="21">
        <f t="shared" si="34"/>
        <v>0</v>
      </c>
      <c r="V91" s="21">
        <f t="shared" si="34"/>
        <v>0</v>
      </c>
      <c r="W91" s="21">
        <f t="shared" si="34"/>
        <v>0</v>
      </c>
      <c r="X91" s="21">
        <f t="shared" si="34"/>
        <v>0</v>
      </c>
      <c r="Y91" s="21">
        <f t="shared" si="34"/>
        <v>0</v>
      </c>
      <c r="Z91" s="21">
        <f t="shared" si="34"/>
        <v>0</v>
      </c>
      <c r="AA91" s="21">
        <f t="shared" si="34"/>
        <v>0</v>
      </c>
      <c r="AB91" s="21">
        <f t="shared" si="34"/>
        <v>0</v>
      </c>
      <c r="AC91" s="21">
        <f t="shared" si="34"/>
        <v>0</v>
      </c>
      <c r="AD91" s="21">
        <f t="shared" si="34"/>
        <v>0</v>
      </c>
      <c r="AE91" s="21">
        <f t="shared" si="34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</v>
      </c>
      <c r="U94" s="21">
        <f t="shared" si="35"/>
        <v>0</v>
      </c>
      <c r="V94" s="21">
        <f t="shared" si="35"/>
        <v>0</v>
      </c>
      <c r="W94" s="21">
        <f t="shared" si="35"/>
        <v>0</v>
      </c>
      <c r="X94" s="21">
        <f t="shared" si="35"/>
        <v>0</v>
      </c>
      <c r="Y94" s="21">
        <f t="shared" si="35"/>
        <v>0</v>
      </c>
      <c r="Z94" s="21">
        <f t="shared" si="35"/>
        <v>0</v>
      </c>
      <c r="AA94" s="21">
        <f t="shared" si="35"/>
        <v>0</v>
      </c>
      <c r="AB94" s="21">
        <f t="shared" si="35"/>
        <v>0</v>
      </c>
      <c r="AC94" s="21">
        <f t="shared" si="35"/>
        <v>0</v>
      </c>
      <c r="AD94" s="21">
        <f t="shared" si="35"/>
        <v>0</v>
      </c>
      <c r="AE94" s="21">
        <f t="shared" si="3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</row>
    <row r="105" spans="1:31" x14ac:dyDescent="0.2">
      <c r="A105" s="13" t="s">
        <v>207</v>
      </c>
      <c r="B105" s="4" t="s">
        <v>208</v>
      </c>
      <c r="C105" s="27">
        <v>0</v>
      </c>
      <c r="D105" s="27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</row>
    <row r="106" spans="1:31" x14ac:dyDescent="0.2">
      <c r="A106" s="13" t="s">
        <v>209</v>
      </c>
      <c r="B106" s="4" t="s">
        <v>210</v>
      </c>
      <c r="C106" s="27">
        <v>0</v>
      </c>
      <c r="D106" s="27">
        <v>0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>
        <v>0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</row>
    <row r="109" spans="1:31" x14ac:dyDescent="0.2">
      <c r="A109" s="13" t="s">
        <v>215</v>
      </c>
      <c r="B109" s="4" t="s">
        <v>216</v>
      </c>
      <c r="C109" s="27">
        <v>0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</row>
    <row r="110" spans="1:31" x14ac:dyDescent="0.2">
      <c r="A110" s="13" t="s">
        <v>217</v>
      </c>
      <c r="B110" s="4" t="s">
        <v>184</v>
      </c>
      <c r="C110" s="27">
        <v>0</v>
      </c>
      <c r="D110" s="27">
        <v>0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1.6327364047385231</v>
      </c>
      <c r="D111" s="28">
        <f t="shared" si="39"/>
        <v>1.6270960352261072</v>
      </c>
      <c r="E111" s="28">
        <f t="shared" si="39"/>
        <v>1.7108350779238028</v>
      </c>
      <c r="F111" s="28">
        <f t="shared" si="39"/>
        <v>1.7194562604806061</v>
      </c>
      <c r="G111" s="28">
        <f t="shared" si="39"/>
        <v>1.7965820646119965</v>
      </c>
      <c r="H111" s="28">
        <f t="shared" si="39"/>
        <v>1.8244888048664045</v>
      </c>
      <c r="I111" s="28">
        <f t="shared" si="39"/>
        <v>1.8985153396171532</v>
      </c>
      <c r="J111" s="28">
        <f t="shared" si="39"/>
        <v>1.9275455669128756</v>
      </c>
      <c r="K111" s="28">
        <f t="shared" si="39"/>
        <v>1.9411182583690714</v>
      </c>
      <c r="L111" s="28">
        <f t="shared" si="39"/>
        <v>1.7890984763525046</v>
      </c>
      <c r="M111" s="28">
        <f t="shared" si="39"/>
        <v>2.0361786718810633</v>
      </c>
      <c r="N111" s="28">
        <f t="shared" si="39"/>
        <v>2.0796750596690003</v>
      </c>
      <c r="O111" s="28">
        <f t="shared" si="39"/>
        <v>2.1236154597719095</v>
      </c>
      <c r="P111" s="28">
        <f t="shared" si="39"/>
        <v>2.1991019080398497</v>
      </c>
      <c r="Q111" s="28">
        <f t="shared" si="39"/>
        <v>2.3581663903574892</v>
      </c>
      <c r="R111" s="28">
        <f t="shared" si="39"/>
        <v>2.5087574084101263</v>
      </c>
      <c r="S111" s="28">
        <f t="shared" si="39"/>
        <v>2.6634553256578268</v>
      </c>
      <c r="T111" s="28">
        <f t="shared" si="39"/>
        <v>2.817993223085109</v>
      </c>
      <c r="U111" s="28">
        <f t="shared" si="39"/>
        <v>3.050575060447156</v>
      </c>
      <c r="V111" s="28">
        <f t="shared" si="39"/>
        <v>3.1399874128613434</v>
      </c>
      <c r="W111" s="28">
        <f t="shared" si="39"/>
        <v>3.4748777468728322</v>
      </c>
      <c r="X111" s="28">
        <f t="shared" si="39"/>
        <v>4.2401152700441695</v>
      </c>
      <c r="Y111" s="28">
        <f t="shared" si="39"/>
        <v>4.477724505498065</v>
      </c>
      <c r="Z111" s="28">
        <f t="shared" si="39"/>
        <v>4.6854001574302897</v>
      </c>
      <c r="AA111" s="28">
        <f t="shared" si="39"/>
        <v>5.91580331111538</v>
      </c>
      <c r="AB111" s="28">
        <f t="shared" si="39"/>
        <v>6.0402938187611674</v>
      </c>
      <c r="AC111" s="28">
        <f t="shared" si="39"/>
        <v>5.3273189834743304</v>
      </c>
      <c r="AD111" s="28">
        <f t="shared" si="39"/>
        <v>5.3907657757264023</v>
      </c>
      <c r="AE111" s="28">
        <f t="shared" si="39"/>
        <v>5.9444386614949076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0</v>
      </c>
      <c r="D112" s="21">
        <f t="shared" si="40"/>
        <v>0</v>
      </c>
      <c r="E112" s="21">
        <f t="shared" si="40"/>
        <v>0</v>
      </c>
      <c r="F112" s="21">
        <f t="shared" si="40"/>
        <v>0</v>
      </c>
      <c r="G112" s="21">
        <f t="shared" si="40"/>
        <v>0</v>
      </c>
      <c r="H112" s="21">
        <f t="shared" si="40"/>
        <v>0</v>
      </c>
      <c r="I112" s="21">
        <f t="shared" si="40"/>
        <v>0</v>
      </c>
      <c r="J112" s="21">
        <f t="shared" si="40"/>
        <v>0</v>
      </c>
      <c r="K112" s="21">
        <f t="shared" si="40"/>
        <v>0</v>
      </c>
      <c r="L112" s="21">
        <f t="shared" si="40"/>
        <v>0</v>
      </c>
      <c r="M112" s="21">
        <f t="shared" si="40"/>
        <v>0</v>
      </c>
      <c r="N112" s="21">
        <f t="shared" si="40"/>
        <v>0</v>
      </c>
      <c r="O112" s="21">
        <f t="shared" si="40"/>
        <v>0</v>
      </c>
      <c r="P112" s="21">
        <f t="shared" si="40"/>
        <v>0</v>
      </c>
      <c r="Q112" s="21">
        <f t="shared" si="40"/>
        <v>0</v>
      </c>
      <c r="R112" s="21">
        <f t="shared" si="40"/>
        <v>0</v>
      </c>
      <c r="S112" s="21">
        <f t="shared" si="40"/>
        <v>0</v>
      </c>
      <c r="T112" s="21">
        <f t="shared" si="40"/>
        <v>0</v>
      </c>
      <c r="U112" s="21">
        <f t="shared" si="40"/>
        <v>0</v>
      </c>
      <c r="V112" s="21">
        <f t="shared" si="40"/>
        <v>0</v>
      </c>
      <c r="W112" s="21">
        <f t="shared" si="40"/>
        <v>0</v>
      </c>
      <c r="X112" s="21">
        <f t="shared" si="40"/>
        <v>0</v>
      </c>
      <c r="Y112" s="21">
        <f t="shared" si="40"/>
        <v>0</v>
      </c>
      <c r="Z112" s="21">
        <f t="shared" si="40"/>
        <v>0</v>
      </c>
      <c r="AA112" s="21">
        <f t="shared" si="40"/>
        <v>1.2512555628781723</v>
      </c>
      <c r="AB112" s="21">
        <f t="shared" si="40"/>
        <v>1.3381349868624695</v>
      </c>
      <c r="AC112" s="21">
        <f t="shared" si="40"/>
        <v>5.6584006588160443E-3</v>
      </c>
      <c r="AD112" s="21">
        <f t="shared" si="40"/>
        <v>4.6412037644371776E-3</v>
      </c>
      <c r="AE112" s="21">
        <f t="shared" si="40"/>
        <v>0.1173818144441194</v>
      </c>
    </row>
    <row r="113" spans="1:31" x14ac:dyDescent="0.2">
      <c r="A113" s="13" t="s">
        <v>252</v>
      </c>
      <c r="B113" s="4" t="s">
        <v>253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1.2512555628781723</v>
      </c>
      <c r="AB113" s="27">
        <v>1.3381349868624695</v>
      </c>
      <c r="AC113" s="27">
        <v>5.6584006588160443E-3</v>
      </c>
      <c r="AD113" s="27">
        <v>4.6412037644371776E-3</v>
      </c>
      <c r="AE113" s="27">
        <v>0.1173818144441194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1.6327364047385231</v>
      </c>
      <c r="D149" s="21">
        <f t="shared" si="45"/>
        <v>1.6270960352261072</v>
      </c>
      <c r="E149" s="21">
        <f t="shared" si="45"/>
        <v>1.7108350779238028</v>
      </c>
      <c r="F149" s="21">
        <f t="shared" si="45"/>
        <v>1.7194562604806061</v>
      </c>
      <c r="G149" s="21">
        <f t="shared" si="45"/>
        <v>1.7965820646119965</v>
      </c>
      <c r="H149" s="21">
        <f t="shared" si="45"/>
        <v>1.8244888048664045</v>
      </c>
      <c r="I149" s="21">
        <f t="shared" si="45"/>
        <v>1.8985153396171532</v>
      </c>
      <c r="J149" s="21">
        <f t="shared" si="45"/>
        <v>1.9275455669128756</v>
      </c>
      <c r="K149" s="21">
        <f t="shared" si="45"/>
        <v>1.9411182583690714</v>
      </c>
      <c r="L149" s="21">
        <f t="shared" si="45"/>
        <v>1.7890984763525046</v>
      </c>
      <c r="M149" s="21">
        <f t="shared" si="45"/>
        <v>2.0361786718810633</v>
      </c>
      <c r="N149" s="21">
        <f t="shared" si="45"/>
        <v>2.0796750596690003</v>
      </c>
      <c r="O149" s="21">
        <f t="shared" si="45"/>
        <v>2.1236154597719095</v>
      </c>
      <c r="P149" s="21">
        <f t="shared" si="45"/>
        <v>2.1991019080398497</v>
      </c>
      <c r="Q149" s="21">
        <f t="shared" si="45"/>
        <v>2.3581663903574892</v>
      </c>
      <c r="R149" s="21">
        <f t="shared" si="45"/>
        <v>2.5087574084101263</v>
      </c>
      <c r="S149" s="21">
        <f t="shared" si="45"/>
        <v>2.6634553256578268</v>
      </c>
      <c r="T149" s="21">
        <f t="shared" si="45"/>
        <v>2.817993223085109</v>
      </c>
      <c r="U149" s="21">
        <f t="shared" si="45"/>
        <v>3.050575060447156</v>
      </c>
      <c r="V149" s="21">
        <f t="shared" si="45"/>
        <v>3.1399874128613434</v>
      </c>
      <c r="W149" s="21">
        <f t="shared" si="45"/>
        <v>3.4748777468728322</v>
      </c>
      <c r="X149" s="21">
        <f t="shared" si="45"/>
        <v>4.2401152700441695</v>
      </c>
      <c r="Y149" s="21">
        <f t="shared" si="45"/>
        <v>4.477724505498065</v>
      </c>
      <c r="Z149" s="21">
        <f t="shared" si="45"/>
        <v>4.6854001574302897</v>
      </c>
      <c r="AA149" s="21">
        <f t="shared" si="45"/>
        <v>4.664547748237208</v>
      </c>
      <c r="AB149" s="21">
        <f t="shared" si="45"/>
        <v>4.7021588318986982</v>
      </c>
      <c r="AC149" s="21">
        <f t="shared" si="45"/>
        <v>5.3216605828155146</v>
      </c>
      <c r="AD149" s="21">
        <f t="shared" si="45"/>
        <v>5.3861245719619655</v>
      </c>
      <c r="AE149" s="21">
        <f t="shared" si="45"/>
        <v>5.8270568470507884</v>
      </c>
    </row>
    <row r="150" spans="1:31" x14ac:dyDescent="0.2">
      <c r="A150" s="13" t="s">
        <v>323</v>
      </c>
      <c r="B150" s="4" t="s">
        <v>324</v>
      </c>
      <c r="C150" s="27">
        <v>1.3616579453245583</v>
      </c>
      <c r="D150" s="27">
        <v>1.3885752887866949</v>
      </c>
      <c r="E150" s="27">
        <v>1.4162498381336588</v>
      </c>
      <c r="F150" s="27">
        <v>1.4446949779647249</v>
      </c>
      <c r="G150" s="27">
        <v>1.4739248174771908</v>
      </c>
      <c r="H150" s="27">
        <v>1.50395420110111</v>
      </c>
      <c r="I150" s="27">
        <v>1.5347987204118603</v>
      </c>
      <c r="J150" s="27">
        <v>1.566474727340214</v>
      </c>
      <c r="K150" s="27">
        <v>1.5989993487025809</v>
      </c>
      <c r="L150" s="27">
        <v>1.6968823523295913</v>
      </c>
      <c r="M150" s="27">
        <v>1.6864973917151622</v>
      </c>
      <c r="N150" s="27">
        <v>1.722510446258497</v>
      </c>
      <c r="O150" s="27">
        <v>1.747479460101278</v>
      </c>
      <c r="P150" s="27">
        <v>1.8223394533453636</v>
      </c>
      <c r="Q150" s="27">
        <v>1.9485980316442943</v>
      </c>
      <c r="R150" s="27">
        <v>2.0569693920714931</v>
      </c>
      <c r="S150" s="27">
        <v>2.2574653008074077</v>
      </c>
      <c r="T150" s="27">
        <v>2.4336212591801405</v>
      </c>
      <c r="U150" s="27">
        <v>2.6582118155185213</v>
      </c>
      <c r="V150" s="27">
        <v>2.8450426825387654</v>
      </c>
      <c r="W150" s="27">
        <v>3.0667901626928535</v>
      </c>
      <c r="X150" s="27">
        <v>3.828025706910791</v>
      </c>
      <c r="Y150" s="27">
        <v>4.0703027459341037</v>
      </c>
      <c r="Z150" s="27">
        <v>4.1300332399293174</v>
      </c>
      <c r="AA150" s="27">
        <v>4.1881084879957378</v>
      </c>
      <c r="AB150" s="27">
        <v>4.193045279435796</v>
      </c>
      <c r="AC150" s="27">
        <v>4.8488069255808304</v>
      </c>
      <c r="AD150" s="27">
        <v>5.0225315818435039</v>
      </c>
      <c r="AE150" s="27">
        <v>5.3926014746907791</v>
      </c>
    </row>
    <row r="151" spans="1:31" x14ac:dyDescent="0.2">
      <c r="A151" s="13" t="s">
        <v>325</v>
      </c>
      <c r="B151" s="4" t="s">
        <v>326</v>
      </c>
      <c r="C151" s="27">
        <v>0.27107845941396469</v>
      </c>
      <c r="D151" s="27">
        <v>0.2385207464394124</v>
      </c>
      <c r="E151" s="27">
        <v>0.29458523979014406</v>
      </c>
      <c r="F151" s="27">
        <v>0.27476128251588128</v>
      </c>
      <c r="G151" s="27">
        <v>0.32265724713480576</v>
      </c>
      <c r="H151" s="27">
        <v>0.32053460376529452</v>
      </c>
      <c r="I151" s="27">
        <v>0.36371661920529286</v>
      </c>
      <c r="J151" s="27">
        <v>0.36107083957266167</v>
      </c>
      <c r="K151" s="27">
        <v>0.34211890966649056</v>
      </c>
      <c r="L151" s="27">
        <v>9.2216124022913404E-2</v>
      </c>
      <c r="M151" s="27">
        <v>0.34968128016590083</v>
      </c>
      <c r="N151" s="27">
        <v>0.35716461341050332</v>
      </c>
      <c r="O151" s="27">
        <v>0.3761359996706316</v>
      </c>
      <c r="P151" s="27">
        <v>0.37676245469448605</v>
      </c>
      <c r="Q151" s="27">
        <v>0.40956835871319491</v>
      </c>
      <c r="R151" s="27">
        <v>0.45178801633863308</v>
      </c>
      <c r="S151" s="27">
        <v>0.40599002485041896</v>
      </c>
      <c r="T151" s="27">
        <v>0.38437196390496831</v>
      </c>
      <c r="U151" s="27">
        <v>0.39236324492863467</v>
      </c>
      <c r="V151" s="27">
        <v>0.29494473032257812</v>
      </c>
      <c r="W151" s="27">
        <v>0.40808758417997892</v>
      </c>
      <c r="X151" s="27">
        <v>0.41208956313337841</v>
      </c>
      <c r="Y151" s="27">
        <v>0.40742175956396165</v>
      </c>
      <c r="Z151" s="27">
        <v>0.55536691750097267</v>
      </c>
      <c r="AA151" s="27">
        <v>0.47643926024147037</v>
      </c>
      <c r="AB151" s="27">
        <v>0.50911355246290202</v>
      </c>
      <c r="AC151" s="27">
        <v>0.4728536572346842</v>
      </c>
      <c r="AD151" s="27">
        <v>0.36359299011846186</v>
      </c>
      <c r="AE151" s="27">
        <v>0.4344553723600092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14.611587095057663</v>
      </c>
      <c r="D191" s="28">
        <f t="shared" si="53"/>
        <v>16.515697857232198</v>
      </c>
      <c r="E191" s="28">
        <f t="shared" si="53"/>
        <v>17.93340781537929</v>
      </c>
      <c r="F191" s="28">
        <f t="shared" si="53"/>
        <v>18.001887004659231</v>
      </c>
      <c r="G191" s="28">
        <f t="shared" si="53"/>
        <v>17.064321942100751</v>
      </c>
      <c r="H191" s="28">
        <f t="shared" si="53"/>
        <v>19.059026491438971</v>
      </c>
      <c r="I191" s="28">
        <f t="shared" si="53"/>
        <v>25.204866030988693</v>
      </c>
      <c r="J191" s="28">
        <f t="shared" si="53"/>
        <v>17.678850338526413</v>
      </c>
      <c r="K191" s="28">
        <f t="shared" si="53"/>
        <v>20.050308000945282</v>
      </c>
      <c r="L191" s="28">
        <f t="shared" si="53"/>
        <v>23.045945739595705</v>
      </c>
      <c r="M191" s="28">
        <f t="shared" si="53"/>
        <v>25.635348785049739</v>
      </c>
      <c r="N191" s="28">
        <f t="shared" si="53"/>
        <v>23.140298492997463</v>
      </c>
      <c r="O191" s="28">
        <f t="shared" si="53"/>
        <v>26.117702522973641</v>
      </c>
      <c r="P191" s="28">
        <f t="shared" si="53"/>
        <v>29.047616324848793</v>
      </c>
      <c r="Q191" s="28">
        <f t="shared" si="53"/>
        <v>29.736788415295301</v>
      </c>
      <c r="R191" s="28">
        <f t="shared" si="53"/>
        <v>24.987256505993919</v>
      </c>
      <c r="S191" s="28">
        <f t="shared" si="53"/>
        <v>26.412828611588516</v>
      </c>
      <c r="T191" s="28">
        <f t="shared" si="53"/>
        <v>26.124408935370155</v>
      </c>
      <c r="U191" s="28">
        <f t="shared" si="53"/>
        <v>29.012531217962444</v>
      </c>
      <c r="V191" s="28">
        <f t="shared" si="53"/>
        <v>25.503500968830135</v>
      </c>
      <c r="W191" s="28">
        <f t="shared" si="53"/>
        <v>31.928548800328521</v>
      </c>
      <c r="X191" s="28">
        <f t="shared" si="53"/>
        <v>31.642770180166561</v>
      </c>
      <c r="Y191" s="28">
        <f t="shared" si="53"/>
        <v>31.508714860913745</v>
      </c>
      <c r="Z191" s="28">
        <f t="shared" si="53"/>
        <v>33.888191251237451</v>
      </c>
      <c r="AA191" s="28">
        <f t="shared" si="53"/>
        <v>32.288729638347654</v>
      </c>
      <c r="AB191" s="28">
        <f t="shared" si="53"/>
        <v>36.650919637101445</v>
      </c>
      <c r="AC191" s="28">
        <f t="shared" si="53"/>
        <v>30.212738812503552</v>
      </c>
      <c r="AD191" s="28">
        <f t="shared" si="53"/>
        <v>30.568392706564946</v>
      </c>
      <c r="AE191" s="28">
        <f t="shared" si="53"/>
        <v>30.953747653902834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78">+D292+D293</f>
        <v>0</v>
      </c>
      <c r="E291" s="21">
        <f t="shared" si="78"/>
        <v>0</v>
      </c>
      <c r="F291" s="21">
        <f t="shared" si="78"/>
        <v>0</v>
      </c>
      <c r="G291" s="21">
        <f t="shared" si="78"/>
        <v>0</v>
      </c>
      <c r="H291" s="21">
        <f t="shared" si="78"/>
        <v>0</v>
      </c>
      <c r="I291" s="21">
        <f t="shared" si="78"/>
        <v>0</v>
      </c>
      <c r="J291" s="21">
        <f t="shared" si="78"/>
        <v>0</v>
      </c>
      <c r="K291" s="21">
        <f t="shared" si="78"/>
        <v>0</v>
      </c>
      <c r="L291" s="21">
        <f t="shared" si="78"/>
        <v>0</v>
      </c>
      <c r="M291" s="21">
        <f t="shared" si="78"/>
        <v>0</v>
      </c>
      <c r="N291" s="21">
        <f t="shared" si="78"/>
        <v>0</v>
      </c>
      <c r="O291" s="21">
        <f t="shared" si="78"/>
        <v>0</v>
      </c>
      <c r="P291" s="21">
        <f t="shared" si="78"/>
        <v>0</v>
      </c>
      <c r="Q291" s="21">
        <f t="shared" si="78"/>
        <v>0</v>
      </c>
      <c r="R291" s="21">
        <f t="shared" si="78"/>
        <v>0</v>
      </c>
      <c r="S291" s="21">
        <f t="shared" si="78"/>
        <v>0</v>
      </c>
      <c r="T291" s="21">
        <f t="shared" si="78"/>
        <v>0</v>
      </c>
      <c r="U291" s="21">
        <f t="shared" si="78"/>
        <v>0</v>
      </c>
      <c r="V291" s="21">
        <f t="shared" si="78"/>
        <v>0</v>
      </c>
      <c r="W291" s="21">
        <f t="shared" si="78"/>
        <v>0</v>
      </c>
      <c r="X291" s="21">
        <f t="shared" si="78"/>
        <v>0</v>
      </c>
      <c r="Y291" s="21">
        <f t="shared" si="78"/>
        <v>0</v>
      </c>
      <c r="Z291" s="21">
        <f t="shared" si="78"/>
        <v>0</v>
      </c>
      <c r="AA291" s="21">
        <f t="shared" si="78"/>
        <v>0</v>
      </c>
      <c r="AB291" s="21">
        <f t="shared" si="78"/>
        <v>0</v>
      </c>
      <c r="AC291" s="21">
        <f t="shared" si="78"/>
        <v>0</v>
      </c>
      <c r="AD291" s="21">
        <f t="shared" si="78"/>
        <v>0</v>
      </c>
      <c r="AE291" s="21">
        <f t="shared" si="78"/>
        <v>0</v>
      </c>
    </row>
    <row r="292" spans="1:31" x14ac:dyDescent="0.2">
      <c r="A292" s="80" t="s">
        <v>539</v>
      </c>
      <c r="B292" s="4" t="s">
        <v>540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</row>
    <row r="294" spans="1:31" x14ac:dyDescent="0.2">
      <c r="A294" s="80" t="s">
        <v>543</v>
      </c>
      <c r="B294" s="4" t="s">
        <v>544</v>
      </c>
      <c r="C294" s="27">
        <v>14.611587095057663</v>
      </c>
      <c r="D294" s="27">
        <v>16.515697857232198</v>
      </c>
      <c r="E294" s="27">
        <v>17.93340781537929</v>
      </c>
      <c r="F294" s="27">
        <v>18.001887004659231</v>
      </c>
      <c r="G294" s="27">
        <v>17.064321942100751</v>
      </c>
      <c r="H294" s="27">
        <v>19.059026491438971</v>
      </c>
      <c r="I294" s="27">
        <v>25.204866030988693</v>
      </c>
      <c r="J294" s="27">
        <v>17.678850338526413</v>
      </c>
      <c r="K294" s="27">
        <v>20.050308000945282</v>
      </c>
      <c r="L294" s="27">
        <v>23.045945739595705</v>
      </c>
      <c r="M294" s="27">
        <v>25.635348785049739</v>
      </c>
      <c r="N294" s="27">
        <v>23.140298492997463</v>
      </c>
      <c r="O294" s="27">
        <v>26.117702522973641</v>
      </c>
      <c r="P294" s="27">
        <v>29.047616324848793</v>
      </c>
      <c r="Q294" s="27">
        <v>29.736788415295301</v>
      </c>
      <c r="R294" s="27">
        <v>24.987256505993919</v>
      </c>
      <c r="S294" s="27">
        <v>26.412828611588516</v>
      </c>
      <c r="T294" s="27">
        <v>26.124408935370155</v>
      </c>
      <c r="U294" s="27">
        <v>29.012531217962444</v>
      </c>
      <c r="V294" s="27">
        <v>25.503500968830135</v>
      </c>
      <c r="W294" s="27">
        <v>31.928548800328521</v>
      </c>
      <c r="X294" s="27">
        <v>31.642770180166561</v>
      </c>
      <c r="Y294" s="27">
        <v>31.508714860913745</v>
      </c>
      <c r="Z294" s="27">
        <v>33.888191251237451</v>
      </c>
      <c r="AA294" s="27">
        <v>32.288729638347654</v>
      </c>
      <c r="AB294" s="27">
        <v>36.650919637101445</v>
      </c>
      <c r="AC294" s="27">
        <v>30.212738812503552</v>
      </c>
      <c r="AD294" s="27">
        <v>30.568392706564946</v>
      </c>
      <c r="AE294" s="27">
        <v>30.953747653902834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380.4711151339958</v>
      </c>
      <c r="D297" s="28">
        <f t="shared" si="79"/>
        <v>426.45672831824197</v>
      </c>
      <c r="E297" s="28">
        <f t="shared" si="79"/>
        <v>462.5859696015263</v>
      </c>
      <c r="F297" s="28">
        <f t="shared" si="79"/>
        <v>434.69355038511031</v>
      </c>
      <c r="G297" s="28">
        <f t="shared" si="79"/>
        <v>462.42995562956969</v>
      </c>
      <c r="H297" s="28">
        <f t="shared" si="79"/>
        <v>485.00437862424997</v>
      </c>
      <c r="I297" s="28">
        <f t="shared" si="79"/>
        <v>503.66403592871825</v>
      </c>
      <c r="J297" s="28">
        <f t="shared" si="79"/>
        <v>510.43343905226936</v>
      </c>
      <c r="K297" s="28">
        <f t="shared" si="79"/>
        <v>551.14914477117497</v>
      </c>
      <c r="L297" s="28">
        <f t="shared" si="79"/>
        <v>576.00483501190126</v>
      </c>
      <c r="M297" s="28">
        <f t="shared" si="79"/>
        <v>605.84954247104622</v>
      </c>
      <c r="N297" s="28">
        <f t="shared" si="79"/>
        <v>630.69016249290996</v>
      </c>
      <c r="O297" s="28">
        <f t="shared" si="79"/>
        <v>690.55955649935629</v>
      </c>
      <c r="P297" s="28">
        <f t="shared" si="79"/>
        <v>614.86126355934402</v>
      </c>
      <c r="Q297" s="28">
        <f t="shared" si="79"/>
        <v>599.19057508015976</v>
      </c>
      <c r="R297" s="28">
        <f t="shared" si="79"/>
        <v>659.91769761027433</v>
      </c>
      <c r="S297" s="28">
        <f t="shared" si="79"/>
        <v>672.02108519561182</v>
      </c>
      <c r="T297" s="28">
        <f t="shared" si="79"/>
        <v>722.64803130956295</v>
      </c>
      <c r="U297" s="28">
        <f t="shared" si="79"/>
        <v>695.32375456219154</v>
      </c>
      <c r="V297" s="28">
        <f t="shared" si="79"/>
        <v>691.62809104080509</v>
      </c>
      <c r="W297" s="28">
        <f t="shared" si="79"/>
        <v>677.77862516251821</v>
      </c>
      <c r="X297" s="28">
        <f t="shared" si="79"/>
        <v>306.01230319304136</v>
      </c>
      <c r="Y297" s="28">
        <f t="shared" si="79"/>
        <v>216.29154002078258</v>
      </c>
      <c r="Z297" s="28">
        <f t="shared" si="79"/>
        <v>210.37671570671253</v>
      </c>
      <c r="AA297" s="28">
        <f t="shared" si="79"/>
        <v>217.29800117649475</v>
      </c>
      <c r="AB297" s="28">
        <f t="shared" si="79"/>
        <v>199.08140818691504</v>
      </c>
      <c r="AC297" s="28">
        <f t="shared" si="79"/>
        <v>201.77159508402929</v>
      </c>
      <c r="AD297" s="28">
        <f t="shared" si="79"/>
        <v>256.34990705753864</v>
      </c>
      <c r="AE297" s="28">
        <f t="shared" si="79"/>
        <v>202.04846969425085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343.05937935260306</v>
      </c>
      <c r="D298" s="21">
        <f t="shared" si="80"/>
        <v>388.9594052223851</v>
      </c>
      <c r="E298" s="21">
        <f t="shared" si="80"/>
        <v>424.92119154255664</v>
      </c>
      <c r="F298" s="21">
        <f t="shared" si="80"/>
        <v>396.86131736302787</v>
      </c>
      <c r="G298" s="21">
        <f t="shared" si="80"/>
        <v>424.4302676443744</v>
      </c>
      <c r="H298" s="21">
        <f t="shared" si="80"/>
        <v>446.83723567594188</v>
      </c>
      <c r="I298" s="21">
        <f t="shared" si="80"/>
        <v>465.32943801729738</v>
      </c>
      <c r="J298" s="21">
        <f t="shared" si="80"/>
        <v>471.9313861777357</v>
      </c>
      <c r="K298" s="21">
        <f t="shared" si="80"/>
        <v>512.47963693352858</v>
      </c>
      <c r="L298" s="21">
        <f t="shared" si="80"/>
        <v>537.16787221114203</v>
      </c>
      <c r="M298" s="21">
        <f t="shared" si="80"/>
        <v>566.84512470717425</v>
      </c>
      <c r="N298" s="21">
        <f t="shared" si="80"/>
        <v>590.93641325241174</v>
      </c>
      <c r="O298" s="21">
        <f t="shared" si="80"/>
        <v>650.63835229574511</v>
      </c>
      <c r="P298" s="21">
        <f t="shared" si="80"/>
        <v>574.77260439262011</v>
      </c>
      <c r="Q298" s="21">
        <f t="shared" si="80"/>
        <v>558.934460950323</v>
      </c>
      <c r="R298" s="21">
        <f t="shared" si="80"/>
        <v>619.49412851732484</v>
      </c>
      <c r="S298" s="21">
        <f t="shared" si="80"/>
        <v>631.43006113954948</v>
      </c>
      <c r="T298" s="21">
        <f t="shared" si="80"/>
        <v>681.88955229038788</v>
      </c>
      <c r="U298" s="21">
        <f t="shared" si="80"/>
        <v>654.39782057990351</v>
      </c>
      <c r="V298" s="21">
        <f t="shared" si="80"/>
        <v>650.53470209540433</v>
      </c>
      <c r="W298" s="21">
        <f t="shared" si="80"/>
        <v>636.68523621711745</v>
      </c>
      <c r="X298" s="21">
        <f t="shared" si="80"/>
        <v>265.50079076115406</v>
      </c>
      <c r="Y298" s="21">
        <f t="shared" si="80"/>
        <v>175.78002758889534</v>
      </c>
      <c r="Z298" s="21">
        <f t="shared" si="80"/>
        <v>169.86520327482529</v>
      </c>
      <c r="AA298" s="21">
        <f t="shared" si="80"/>
        <v>176.78648874460751</v>
      </c>
      <c r="AB298" s="21">
        <f t="shared" si="80"/>
        <v>158.5698957550278</v>
      </c>
      <c r="AC298" s="21">
        <f t="shared" si="80"/>
        <v>161.26008265214205</v>
      </c>
      <c r="AD298" s="21">
        <f t="shared" si="80"/>
        <v>215.83839462565138</v>
      </c>
      <c r="AE298" s="21">
        <f t="shared" si="80"/>
        <v>161.53695726236361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341.97444719364199</v>
      </c>
      <c r="D299" s="21">
        <f t="shared" si="81"/>
        <v>387.868156378999</v>
      </c>
      <c r="E299" s="21">
        <f t="shared" si="81"/>
        <v>423.75809501027254</v>
      </c>
      <c r="F299" s="21">
        <f t="shared" si="81"/>
        <v>395.59036940858005</v>
      </c>
      <c r="G299" s="21">
        <f t="shared" si="81"/>
        <v>423.00011052233492</v>
      </c>
      <c r="H299" s="21">
        <f t="shared" si="81"/>
        <v>445.35956130935369</v>
      </c>
      <c r="I299" s="21">
        <f t="shared" si="81"/>
        <v>463.67129878661166</v>
      </c>
      <c r="J299" s="21">
        <f t="shared" si="81"/>
        <v>469.81925728888831</v>
      </c>
      <c r="K299" s="21">
        <f t="shared" si="81"/>
        <v>510.38512116079306</v>
      </c>
      <c r="L299" s="21">
        <f t="shared" si="81"/>
        <v>535.00553816417005</v>
      </c>
      <c r="M299" s="21">
        <f t="shared" si="81"/>
        <v>564.75902714938445</v>
      </c>
      <c r="N299" s="21">
        <f t="shared" si="81"/>
        <v>588.66432172511816</v>
      </c>
      <c r="O299" s="21">
        <f t="shared" si="81"/>
        <v>648.04928798961112</v>
      </c>
      <c r="P299" s="21">
        <f t="shared" si="81"/>
        <v>571.6966089770508</v>
      </c>
      <c r="Q299" s="21">
        <f t="shared" si="81"/>
        <v>554.67974129920412</v>
      </c>
      <c r="R299" s="21">
        <f t="shared" si="81"/>
        <v>614.70000564817508</v>
      </c>
      <c r="S299" s="21">
        <f t="shared" si="81"/>
        <v>625.62062982921077</v>
      </c>
      <c r="T299" s="21">
        <f t="shared" si="81"/>
        <v>675.36652610406975</v>
      </c>
      <c r="U299" s="21">
        <f t="shared" si="81"/>
        <v>647.78984538472082</v>
      </c>
      <c r="V299" s="21">
        <f t="shared" si="81"/>
        <v>643.90558196067502</v>
      </c>
      <c r="W299" s="21">
        <f t="shared" si="81"/>
        <v>630.3653605677589</v>
      </c>
      <c r="X299" s="21">
        <f t="shared" si="81"/>
        <v>259.18478208049083</v>
      </c>
      <c r="Y299" s="21">
        <f t="shared" si="81"/>
        <v>169.65898455823211</v>
      </c>
      <c r="Z299" s="21">
        <f t="shared" si="81"/>
        <v>163.80666899678545</v>
      </c>
      <c r="AA299" s="21">
        <f t="shared" si="81"/>
        <v>170.88716363415926</v>
      </c>
      <c r="AB299" s="21">
        <f t="shared" si="81"/>
        <v>152.7533326374157</v>
      </c>
      <c r="AC299" s="21">
        <f>+AC300+AC349+AC364</f>
        <v>155.88244665214202</v>
      </c>
      <c r="AD299" s="21">
        <f t="shared" si="81"/>
        <v>211.49881982565137</v>
      </c>
      <c r="AE299" s="21">
        <f t="shared" si="81"/>
        <v>157.71097132545387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341.97444719364199</v>
      </c>
      <c r="D349" s="21">
        <f t="shared" si="88"/>
        <v>387.868156378999</v>
      </c>
      <c r="E349" s="21">
        <f t="shared" si="88"/>
        <v>423.75809501027254</v>
      </c>
      <c r="F349" s="21">
        <f t="shared" si="88"/>
        <v>395.59036940858005</v>
      </c>
      <c r="G349" s="21">
        <f t="shared" si="88"/>
        <v>423.00011052233492</v>
      </c>
      <c r="H349" s="21">
        <f t="shared" si="88"/>
        <v>445.35956130935369</v>
      </c>
      <c r="I349" s="21">
        <f t="shared" si="88"/>
        <v>463.67129878661166</v>
      </c>
      <c r="J349" s="21">
        <f t="shared" si="88"/>
        <v>469.81925728888831</v>
      </c>
      <c r="K349" s="21">
        <f t="shared" si="88"/>
        <v>510.38512116079306</v>
      </c>
      <c r="L349" s="21">
        <f t="shared" si="88"/>
        <v>535.00553816417005</v>
      </c>
      <c r="M349" s="21">
        <f t="shared" si="88"/>
        <v>564.75902714938445</v>
      </c>
      <c r="N349" s="21">
        <f t="shared" si="88"/>
        <v>588.66432172511816</v>
      </c>
      <c r="O349" s="21">
        <f t="shared" si="88"/>
        <v>648.04928798961112</v>
      </c>
      <c r="P349" s="21">
        <f t="shared" si="88"/>
        <v>571.6966089770508</v>
      </c>
      <c r="Q349" s="21">
        <f t="shared" si="88"/>
        <v>554.67974129920412</v>
      </c>
      <c r="R349" s="21">
        <f t="shared" si="88"/>
        <v>614.70000564817508</v>
      </c>
      <c r="S349" s="21">
        <f t="shared" si="88"/>
        <v>625.62062982921077</v>
      </c>
      <c r="T349" s="21">
        <f t="shared" si="88"/>
        <v>675.36652610406975</v>
      </c>
      <c r="U349" s="21">
        <f t="shared" si="88"/>
        <v>647.78984538472082</v>
      </c>
      <c r="V349" s="21">
        <f t="shared" si="88"/>
        <v>643.90558196067502</v>
      </c>
      <c r="W349" s="21">
        <f t="shared" si="88"/>
        <v>630.3653605677589</v>
      </c>
      <c r="X349" s="21">
        <f t="shared" si="88"/>
        <v>259.18478208049083</v>
      </c>
      <c r="Y349" s="21">
        <f t="shared" si="88"/>
        <v>169.65898455823211</v>
      </c>
      <c r="Z349" s="21">
        <f t="shared" si="88"/>
        <v>163.80666899678545</v>
      </c>
      <c r="AA349" s="21">
        <f t="shared" si="88"/>
        <v>170.88716363415926</v>
      </c>
      <c r="AB349" s="21">
        <f t="shared" si="88"/>
        <v>152.7533326374157</v>
      </c>
      <c r="AC349" s="21">
        <f t="shared" si="88"/>
        <v>155.88244665214202</v>
      </c>
      <c r="AD349" s="21">
        <f t="shared" si="88"/>
        <v>211.49881982565137</v>
      </c>
      <c r="AE349" s="21">
        <f t="shared" si="88"/>
        <v>157.71097132545387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6.6091546741239302</v>
      </c>
      <c r="D350" s="21">
        <f t="shared" si="89"/>
        <v>13.248110891494546</v>
      </c>
      <c r="E350" s="21">
        <f t="shared" si="89"/>
        <v>10.406621710314189</v>
      </c>
      <c r="F350" s="21">
        <f t="shared" si="89"/>
        <v>9.2992612323824595</v>
      </c>
      <c r="G350" s="21">
        <f t="shared" si="89"/>
        <v>10.64727895039683</v>
      </c>
      <c r="H350" s="21">
        <f t="shared" si="89"/>
        <v>11.752149237191471</v>
      </c>
      <c r="I350" s="21">
        <f t="shared" si="89"/>
        <v>3.5481879298754553</v>
      </c>
      <c r="J350" s="21">
        <f t="shared" si="89"/>
        <v>11.234374077951809</v>
      </c>
      <c r="K350" s="21">
        <f t="shared" si="89"/>
        <v>18.21521005122089</v>
      </c>
      <c r="L350" s="21">
        <f t="shared" si="89"/>
        <v>24.581925266475515</v>
      </c>
      <c r="M350" s="21">
        <f t="shared" si="89"/>
        <v>32.347665740376769</v>
      </c>
      <c r="N350" s="21">
        <f t="shared" si="89"/>
        <v>56.092244223304206</v>
      </c>
      <c r="O350" s="21">
        <f t="shared" si="89"/>
        <v>102.51250075924972</v>
      </c>
      <c r="P350" s="21">
        <f t="shared" si="89"/>
        <v>27.982347294029708</v>
      </c>
      <c r="Q350" s="21">
        <f t="shared" si="89"/>
        <v>6.3427712829974947</v>
      </c>
      <c r="R350" s="21">
        <f t="shared" si="89"/>
        <v>31.204483349149875</v>
      </c>
      <c r="S350" s="21">
        <f t="shared" si="89"/>
        <v>32.093012734205281</v>
      </c>
      <c r="T350" s="21">
        <f t="shared" si="89"/>
        <v>42.409885213284269</v>
      </c>
      <c r="U350" s="21">
        <f t="shared" si="89"/>
        <v>1.8473431255615755</v>
      </c>
      <c r="V350" s="21">
        <f t="shared" si="89"/>
        <v>0</v>
      </c>
      <c r="W350" s="21">
        <f t="shared" si="89"/>
        <v>72.939753122702129</v>
      </c>
      <c r="X350" s="21">
        <f t="shared" si="89"/>
        <v>108.70516751433659</v>
      </c>
      <c r="Y350" s="21">
        <f t="shared" si="89"/>
        <v>22.746756200036501</v>
      </c>
      <c r="Z350" s="21">
        <f t="shared" si="89"/>
        <v>5.5850363065919799</v>
      </c>
      <c r="AA350" s="21">
        <f t="shared" si="89"/>
        <v>14.753331818638319</v>
      </c>
      <c r="AB350" s="21">
        <f t="shared" si="89"/>
        <v>0</v>
      </c>
      <c r="AC350" s="21">
        <f t="shared" si="89"/>
        <v>0</v>
      </c>
      <c r="AD350" s="21">
        <f t="shared" si="89"/>
        <v>12.755464438401358</v>
      </c>
      <c r="AE350" s="21">
        <f t="shared" si="8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4.3806433018919989E-2</v>
      </c>
      <c r="K351" s="35">
        <v>5.0443771355119994E-2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4.3589684500667802</v>
      </c>
      <c r="D352" s="35">
        <v>9.8924820028860996</v>
      </c>
      <c r="E352" s="35">
        <v>6.8983205599222188</v>
      </c>
      <c r="F352" s="35">
        <v>6.5731318867496871</v>
      </c>
      <c r="G352" s="35">
        <v>7.3133340763836685</v>
      </c>
      <c r="H352" s="35">
        <v>8.3923692191834363</v>
      </c>
      <c r="I352" s="35">
        <v>0.77216987788023528</v>
      </c>
      <c r="J352" s="35">
        <v>7.5750842450276252</v>
      </c>
      <c r="K352" s="35">
        <v>15.374977441843166</v>
      </c>
      <c r="L352" s="35">
        <v>20.612048588276458</v>
      </c>
      <c r="M352" s="35">
        <v>28.65629934138321</v>
      </c>
      <c r="N352" s="35">
        <v>52.089211559485442</v>
      </c>
      <c r="O352" s="35">
        <v>98.96481029794154</v>
      </c>
      <c r="P352" s="35">
        <v>24.410342443267083</v>
      </c>
      <c r="Q352" s="35">
        <v>1.225697502356728</v>
      </c>
      <c r="R352" s="35">
        <v>23.857116935823779</v>
      </c>
      <c r="S352" s="35">
        <v>23.722231564751031</v>
      </c>
      <c r="T352" s="35">
        <v>34.733960481458276</v>
      </c>
      <c r="U352" s="35">
        <v>1.8473431255615755</v>
      </c>
      <c r="V352" s="35">
        <v>0</v>
      </c>
      <c r="W352" s="35">
        <v>72.939753122702129</v>
      </c>
      <c r="X352" s="35">
        <v>100.65576458747675</v>
      </c>
      <c r="Y352" s="35">
        <v>22.746756200036501</v>
      </c>
      <c r="Z352" s="35">
        <v>5.5850363065919799</v>
      </c>
      <c r="AA352" s="35">
        <v>14.753331818638319</v>
      </c>
      <c r="AB352" s="35">
        <v>0</v>
      </c>
      <c r="AC352" s="35">
        <v>0</v>
      </c>
      <c r="AD352" s="35">
        <v>12.755464438401358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2.2501862240571495</v>
      </c>
      <c r="D353" s="35">
        <v>3.3556288886084467</v>
      </c>
      <c r="E353" s="35">
        <v>3.5083011503919708</v>
      </c>
      <c r="F353" s="35">
        <v>2.7261293456327733</v>
      </c>
      <c r="G353" s="35">
        <v>3.3339448740131612</v>
      </c>
      <c r="H353" s="35">
        <v>3.3597800180080344</v>
      </c>
      <c r="I353" s="35">
        <v>2.7760180519952198</v>
      </c>
      <c r="J353" s="35">
        <v>3.6154833999052629</v>
      </c>
      <c r="K353" s="35">
        <v>2.7897888380226026</v>
      </c>
      <c r="L353" s="35">
        <v>3.9698766781990575</v>
      </c>
      <c r="M353" s="35">
        <v>3.6913663989935559</v>
      </c>
      <c r="N353" s="35">
        <v>4.003032663818761</v>
      </c>
      <c r="O353" s="35">
        <v>3.5476904613081772</v>
      </c>
      <c r="P353" s="35">
        <v>3.5720048507626263</v>
      </c>
      <c r="Q353" s="35">
        <v>5.1170737806407667</v>
      </c>
      <c r="R353" s="35">
        <v>7.3473664133260952</v>
      </c>
      <c r="S353" s="35">
        <v>8.3707811694542489</v>
      </c>
      <c r="T353" s="35">
        <v>7.6759247318259911</v>
      </c>
      <c r="U353" s="35">
        <v>0</v>
      </c>
      <c r="V353" s="35">
        <v>0</v>
      </c>
      <c r="W353" s="35">
        <v>0</v>
      </c>
      <c r="X353" s="35">
        <v>8.0494029268598464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332.84356557743399</v>
      </c>
      <c r="D355" s="21">
        <f t="shared" si="90"/>
        <v>372.21017780502677</v>
      </c>
      <c r="E355" s="21">
        <f t="shared" si="90"/>
        <v>412.84922845727431</v>
      </c>
      <c r="F355" s="21">
        <f t="shared" si="90"/>
        <v>382.6748869181352</v>
      </c>
      <c r="G355" s="21">
        <f t="shared" si="90"/>
        <v>401.37534404185362</v>
      </c>
      <c r="H355" s="21">
        <f t="shared" si="90"/>
        <v>429.18031747991148</v>
      </c>
      <c r="I355" s="21">
        <f t="shared" si="90"/>
        <v>460.09618348031495</v>
      </c>
      <c r="J355" s="21">
        <f t="shared" si="90"/>
        <v>458.03834340733891</v>
      </c>
      <c r="K355" s="21">
        <f t="shared" si="90"/>
        <v>491.67020728657411</v>
      </c>
      <c r="L355" s="21">
        <f t="shared" si="90"/>
        <v>509.5369978562083</v>
      </c>
      <c r="M355" s="21">
        <f t="shared" si="90"/>
        <v>532.26099303305898</v>
      </c>
      <c r="N355" s="21">
        <f t="shared" si="90"/>
        <v>531.2123282623952</v>
      </c>
      <c r="O355" s="21">
        <f t="shared" si="90"/>
        <v>539.70695167664178</v>
      </c>
      <c r="P355" s="21">
        <f t="shared" si="90"/>
        <v>510.77433453121728</v>
      </c>
      <c r="Q355" s="21">
        <f t="shared" si="90"/>
        <v>539.39981136724236</v>
      </c>
      <c r="R355" s="21">
        <f t="shared" si="90"/>
        <v>575.33083984826749</v>
      </c>
      <c r="S355" s="21">
        <f t="shared" si="90"/>
        <v>591.81549902560437</v>
      </c>
      <c r="T355" s="21">
        <f t="shared" si="90"/>
        <v>623.56503158009195</v>
      </c>
      <c r="U355" s="21">
        <f t="shared" si="90"/>
        <v>639.76448904155791</v>
      </c>
      <c r="V355" s="21">
        <f t="shared" si="90"/>
        <v>641.55906599219145</v>
      </c>
      <c r="W355" s="21">
        <f t="shared" si="90"/>
        <v>555.25263905095767</v>
      </c>
      <c r="X355" s="21">
        <f t="shared" si="90"/>
        <v>142.52473333118368</v>
      </c>
      <c r="Y355" s="21">
        <f t="shared" si="90"/>
        <v>143.90450551756388</v>
      </c>
      <c r="Z355" s="21">
        <f t="shared" si="90"/>
        <v>145.92474541769423</v>
      </c>
      <c r="AA355" s="21">
        <f t="shared" si="90"/>
        <v>148.58497686061042</v>
      </c>
      <c r="AB355" s="21">
        <f t="shared" si="90"/>
        <v>149.9266408204052</v>
      </c>
      <c r="AC355" s="21">
        <f t="shared" si="90"/>
        <v>148.68794598044778</v>
      </c>
      <c r="AD355" s="21">
        <f t="shared" si="90"/>
        <v>149.5214116820373</v>
      </c>
      <c r="AE355" s="21">
        <f t="shared" si="90"/>
        <v>151.32908591704231</v>
      </c>
    </row>
    <row r="356" spans="1:31" x14ac:dyDescent="0.2">
      <c r="A356" s="9" t="s">
        <v>800</v>
      </c>
      <c r="B356" s="4" t="s">
        <v>801</v>
      </c>
      <c r="C356" s="35">
        <v>201.93625268803504</v>
      </c>
      <c r="D356" s="35">
        <v>225.81998359469023</v>
      </c>
      <c r="E356" s="35">
        <v>250.47570312851104</v>
      </c>
      <c r="F356" s="35">
        <v>232.16892454569029</v>
      </c>
      <c r="G356" s="35">
        <v>243.51449533527625</v>
      </c>
      <c r="H356" s="35">
        <v>260.38377785371955</v>
      </c>
      <c r="I356" s="35">
        <v>279.14043946409549</v>
      </c>
      <c r="J356" s="35">
        <v>277.89194751188626</v>
      </c>
      <c r="K356" s="35">
        <v>298.29640553679837</v>
      </c>
      <c r="L356" s="35">
        <v>309.13619067410337</v>
      </c>
      <c r="M356" s="35">
        <v>322.92284274338198</v>
      </c>
      <c r="N356" s="35">
        <v>322.2866176334075</v>
      </c>
      <c r="O356" s="35">
        <v>327.44030722717525</v>
      </c>
      <c r="P356" s="35">
        <v>309.88688306327816</v>
      </c>
      <c r="Q356" s="35">
        <v>327.25396514475597</v>
      </c>
      <c r="R356" s="35">
        <v>349.05332675806403</v>
      </c>
      <c r="S356" s="35">
        <v>359.05457252448218</v>
      </c>
      <c r="T356" s="35">
        <v>378.31701978713897</v>
      </c>
      <c r="U356" s="35">
        <v>388.14523361988211</v>
      </c>
      <c r="V356" s="35">
        <v>389.23400378716047</v>
      </c>
      <c r="W356" s="35">
        <v>336.87187862734027</v>
      </c>
      <c r="X356" s="35">
        <v>11.092890080736504</v>
      </c>
      <c r="Y356" s="35">
        <v>9.9757860575609136</v>
      </c>
      <c r="Z356" s="35">
        <v>9.1537985960902777</v>
      </c>
      <c r="AA356" s="35">
        <v>8.32523944234336</v>
      </c>
      <c r="AB356" s="35">
        <v>7.3259368554165851</v>
      </c>
      <c r="AC356" s="35">
        <v>6.4809024136388649</v>
      </c>
      <c r="AD356" s="35">
        <v>5.62929627958487</v>
      </c>
      <c r="AE356" s="35">
        <v>4.6246701219034314</v>
      </c>
    </row>
    <row r="357" spans="1:31" x14ac:dyDescent="0.2">
      <c r="A357" s="9" t="s">
        <v>802</v>
      </c>
      <c r="B357" s="4" t="s">
        <v>803</v>
      </c>
      <c r="C357" s="35">
        <v>130.90731288939892</v>
      </c>
      <c r="D357" s="35">
        <v>146.39019421033657</v>
      </c>
      <c r="E357" s="35">
        <v>162.37352532876326</v>
      </c>
      <c r="F357" s="35">
        <v>150.50596237244491</v>
      </c>
      <c r="G357" s="35">
        <v>157.8608487065774</v>
      </c>
      <c r="H357" s="35">
        <v>168.79653962619193</v>
      </c>
      <c r="I357" s="35">
        <v>180.95574401621946</v>
      </c>
      <c r="J357" s="35">
        <v>180.14639589545266</v>
      </c>
      <c r="K357" s="35">
        <v>193.37380174977574</v>
      </c>
      <c r="L357" s="35">
        <v>200.40080718210493</v>
      </c>
      <c r="M357" s="35">
        <v>209.338150289677</v>
      </c>
      <c r="N357" s="35">
        <v>208.92571062898773</v>
      </c>
      <c r="O357" s="35">
        <v>212.2666444494665</v>
      </c>
      <c r="P357" s="35">
        <v>200.88745146793912</v>
      </c>
      <c r="Q357" s="35">
        <v>212.14584622248637</v>
      </c>
      <c r="R357" s="35">
        <v>226.27751309020351</v>
      </c>
      <c r="S357" s="35">
        <v>232.76092650112221</v>
      </c>
      <c r="T357" s="35">
        <v>245.24801179295292</v>
      </c>
      <c r="U357" s="35">
        <v>251.6192554216758</v>
      </c>
      <c r="V357" s="35">
        <v>252.325062205031</v>
      </c>
      <c r="W357" s="35">
        <v>218.38076042361743</v>
      </c>
      <c r="X357" s="35">
        <v>131.43184325044717</v>
      </c>
      <c r="Y357" s="35">
        <v>133.92871946000295</v>
      </c>
      <c r="Z357" s="35">
        <v>136.77094682160396</v>
      </c>
      <c r="AA357" s="35">
        <v>140.25973741826706</v>
      </c>
      <c r="AB357" s="35">
        <v>142.60070396498861</v>
      </c>
      <c r="AC357" s="35">
        <v>142.20704356680892</v>
      </c>
      <c r="AD357" s="35">
        <v>143.89211540245242</v>
      </c>
      <c r="AE357" s="35">
        <v>146.70441579513889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2.5217269420840771</v>
      </c>
      <c r="D358" s="21">
        <f t="shared" si="91"/>
        <v>2.409867682477671</v>
      </c>
      <c r="E358" s="21">
        <f t="shared" si="91"/>
        <v>0.5022448426840086</v>
      </c>
      <c r="F358" s="21">
        <f t="shared" si="91"/>
        <v>3.6162212580624038</v>
      </c>
      <c r="G358" s="21">
        <f t="shared" si="91"/>
        <v>10.97748753008451</v>
      </c>
      <c r="H358" s="21">
        <f t="shared" si="91"/>
        <v>4.4270945922507492</v>
      </c>
      <c r="I358" s="21">
        <f t="shared" si="91"/>
        <v>2.6927376421263433E-2</v>
      </c>
      <c r="J358" s="21">
        <f t="shared" si="91"/>
        <v>0.54653980359757259</v>
      </c>
      <c r="K358" s="21">
        <f t="shared" si="91"/>
        <v>0.49970382299809102</v>
      </c>
      <c r="L358" s="21">
        <f t="shared" si="91"/>
        <v>0.88661504148622161</v>
      </c>
      <c r="M358" s="21">
        <f t="shared" si="91"/>
        <v>0.15036837594873373</v>
      </c>
      <c r="N358" s="21">
        <f t="shared" si="91"/>
        <v>1.3597492394187749</v>
      </c>
      <c r="O358" s="21">
        <f t="shared" si="91"/>
        <v>5.829835553719577</v>
      </c>
      <c r="P358" s="21">
        <f t="shared" si="91"/>
        <v>32.939927151803772</v>
      </c>
      <c r="Q358" s="21">
        <f t="shared" si="91"/>
        <v>8.9371586489642443</v>
      </c>
      <c r="R358" s="21">
        <f t="shared" si="91"/>
        <v>8.1646824507577058</v>
      </c>
      <c r="S358" s="21">
        <f t="shared" si="91"/>
        <v>1.712118069401122</v>
      </c>
      <c r="T358" s="21">
        <f t="shared" si="91"/>
        <v>9.391609310693541</v>
      </c>
      <c r="U358" s="21">
        <f t="shared" si="91"/>
        <v>6.1780132176013103</v>
      </c>
      <c r="V358" s="21">
        <f t="shared" si="91"/>
        <v>2.3465159684835597</v>
      </c>
      <c r="W358" s="21">
        <f t="shared" si="91"/>
        <v>2.172968394099172</v>
      </c>
      <c r="X358" s="21">
        <f t="shared" si="91"/>
        <v>7.9548812349705438</v>
      </c>
      <c r="Y358" s="21">
        <f t="shared" si="91"/>
        <v>3.0077228406317165</v>
      </c>
      <c r="Z358" s="21">
        <f t="shared" si="91"/>
        <v>12.296887272499262</v>
      </c>
      <c r="AA358" s="21">
        <f t="shared" si="91"/>
        <v>7.548854954910535</v>
      </c>
      <c r="AB358" s="21">
        <f t="shared" si="91"/>
        <v>2.826691817010512</v>
      </c>
      <c r="AC358" s="21">
        <f t="shared" si="91"/>
        <v>7.194500671694235</v>
      </c>
      <c r="AD358" s="21">
        <f t="shared" si="91"/>
        <v>49.221943705212709</v>
      </c>
      <c r="AE358" s="21">
        <f t="shared" si="91"/>
        <v>6.3818854084115539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2.5217269420840771</v>
      </c>
      <c r="D359" s="21">
        <f t="shared" si="92"/>
        <v>2.409867682477671</v>
      </c>
      <c r="E359" s="21">
        <f t="shared" si="92"/>
        <v>0.5022448426840086</v>
      </c>
      <c r="F359" s="21">
        <f t="shared" si="92"/>
        <v>3.6162212580624038</v>
      </c>
      <c r="G359" s="21">
        <f t="shared" si="92"/>
        <v>10.97748753008451</v>
      </c>
      <c r="H359" s="21">
        <f t="shared" si="92"/>
        <v>4.4270945922507492</v>
      </c>
      <c r="I359" s="21">
        <f t="shared" si="92"/>
        <v>2.6927376421263433E-2</v>
      </c>
      <c r="J359" s="21">
        <f t="shared" si="92"/>
        <v>0.54653980359757259</v>
      </c>
      <c r="K359" s="21">
        <f t="shared" si="92"/>
        <v>0.49970382299809102</v>
      </c>
      <c r="L359" s="21">
        <f t="shared" si="92"/>
        <v>0.88661504148622161</v>
      </c>
      <c r="M359" s="21">
        <f t="shared" si="92"/>
        <v>0.15036837594873373</v>
      </c>
      <c r="N359" s="21">
        <f t="shared" si="92"/>
        <v>1.3597492394187749</v>
      </c>
      <c r="O359" s="21">
        <f t="shared" si="92"/>
        <v>5.829835553719577</v>
      </c>
      <c r="P359" s="21">
        <f t="shared" si="92"/>
        <v>32.939927151803772</v>
      </c>
      <c r="Q359" s="21">
        <f t="shared" si="92"/>
        <v>8.9371586489642443</v>
      </c>
      <c r="R359" s="21">
        <f t="shared" si="92"/>
        <v>8.1646824507577058</v>
      </c>
      <c r="S359" s="21">
        <f t="shared" si="92"/>
        <v>1.712118069401122</v>
      </c>
      <c r="T359" s="21">
        <f t="shared" si="92"/>
        <v>9.391609310693541</v>
      </c>
      <c r="U359" s="21">
        <f t="shared" si="92"/>
        <v>6.1780132176013103</v>
      </c>
      <c r="V359" s="21">
        <f t="shared" si="92"/>
        <v>2.3465159684835597</v>
      </c>
      <c r="W359" s="21">
        <f t="shared" si="92"/>
        <v>2.172968394099172</v>
      </c>
      <c r="X359" s="21">
        <f t="shared" si="92"/>
        <v>7.9548812349705438</v>
      </c>
      <c r="Y359" s="21">
        <f t="shared" si="92"/>
        <v>3.0077228406317165</v>
      </c>
      <c r="Z359" s="21">
        <f t="shared" si="92"/>
        <v>12.296887272499262</v>
      </c>
      <c r="AA359" s="21">
        <f t="shared" si="92"/>
        <v>7.548854954910535</v>
      </c>
      <c r="AB359" s="21">
        <f t="shared" si="92"/>
        <v>2.826691817010512</v>
      </c>
      <c r="AC359" s="21">
        <f t="shared" si="92"/>
        <v>7.194500671694235</v>
      </c>
      <c r="AD359" s="21">
        <f t="shared" si="92"/>
        <v>49.221943705212709</v>
      </c>
      <c r="AE359" s="21">
        <f t="shared" si="92"/>
        <v>6.3818854084115539</v>
      </c>
    </row>
    <row r="360" spans="1:31" x14ac:dyDescent="0.2">
      <c r="A360" s="9" t="s">
        <v>624</v>
      </c>
      <c r="B360" s="4" t="s">
        <v>556</v>
      </c>
      <c r="C360" s="35">
        <v>2.5185089895427764</v>
      </c>
      <c r="D360" s="35">
        <v>1.6236956558003568</v>
      </c>
      <c r="E360" s="35">
        <v>0.5022448426840086</v>
      </c>
      <c r="F360" s="35">
        <v>2.736647563440183</v>
      </c>
      <c r="G360" s="35">
        <v>10.097913835462288</v>
      </c>
      <c r="H360" s="35">
        <v>4.2579516437376741</v>
      </c>
      <c r="I360" s="35">
        <v>0</v>
      </c>
      <c r="J360" s="35">
        <v>0.42211230533394123</v>
      </c>
      <c r="K360" s="35">
        <v>0.16795456060746464</v>
      </c>
      <c r="L360" s="35">
        <v>0.64955920427706193</v>
      </c>
      <c r="M360" s="35">
        <v>3.2376782767704032E-2</v>
      </c>
      <c r="N360" s="35">
        <v>0.36828590398263328</v>
      </c>
      <c r="O360" s="35">
        <v>4.0875688244226334</v>
      </c>
      <c r="P360" s="35">
        <v>6.0119638501780406</v>
      </c>
      <c r="Q360" s="35">
        <v>5.6295131037345367</v>
      </c>
      <c r="R360" s="35">
        <v>7.3212000033470721</v>
      </c>
      <c r="S360" s="35">
        <v>0.13031655064000866</v>
      </c>
      <c r="T360" s="35">
        <v>1.6309804319230901</v>
      </c>
      <c r="U360" s="35">
        <v>0.3925684910584113</v>
      </c>
      <c r="V360" s="35">
        <v>0.63134726397022833</v>
      </c>
      <c r="W360" s="35">
        <v>1.6580959874910426</v>
      </c>
      <c r="X360" s="35">
        <v>2.5454278760491436</v>
      </c>
      <c r="Y360" s="35">
        <v>1.3922016590112725</v>
      </c>
      <c r="Z360" s="35">
        <v>2.3137258385370489</v>
      </c>
      <c r="AA360" s="35">
        <v>5.1831182113248166</v>
      </c>
      <c r="AB360" s="35">
        <v>1.157469983945419</v>
      </c>
      <c r="AC360" s="35">
        <v>1.3970581764264285</v>
      </c>
      <c r="AD360" s="35">
        <v>41.133083667229577</v>
      </c>
      <c r="AE360" s="35">
        <v>2.5201278286811619</v>
      </c>
    </row>
    <row r="361" spans="1:31" x14ac:dyDescent="0.2">
      <c r="A361" s="9" t="s">
        <v>625</v>
      </c>
      <c r="B361" s="4" t="s">
        <v>592</v>
      </c>
      <c r="C361" s="35">
        <v>3.2179525413008098E-3</v>
      </c>
      <c r="D361" s="35">
        <v>0.78617202667731423</v>
      </c>
      <c r="E361" s="35">
        <v>0</v>
      </c>
      <c r="F361" s="35">
        <v>0.87957369462222101</v>
      </c>
      <c r="G361" s="35">
        <v>0.87957369462222101</v>
      </c>
      <c r="H361" s="35">
        <v>0.1691429485130754</v>
      </c>
      <c r="I361" s="35">
        <v>2.6927376421263433E-2</v>
      </c>
      <c r="J361" s="35">
        <v>0.12442749826363131</v>
      </c>
      <c r="K361" s="35">
        <v>0.33174926239062635</v>
      </c>
      <c r="L361" s="35">
        <v>0.23705583720915968</v>
      </c>
      <c r="M361" s="35">
        <v>0.1179915931810297</v>
      </c>
      <c r="N361" s="35">
        <v>0.99146333543614174</v>
      </c>
      <c r="O361" s="35">
        <v>1.7422667292969436</v>
      </c>
      <c r="P361" s="35">
        <v>26.927963301625731</v>
      </c>
      <c r="Q361" s="35">
        <v>3.3076455452297076</v>
      </c>
      <c r="R361" s="35">
        <v>0.84348244741063305</v>
      </c>
      <c r="S361" s="35">
        <v>1.5818015187611134</v>
      </c>
      <c r="T361" s="35">
        <v>7.7606288787704507</v>
      </c>
      <c r="U361" s="35">
        <v>5.7854447265428988</v>
      </c>
      <c r="V361" s="35">
        <v>1.7151687045133313</v>
      </c>
      <c r="W361" s="35">
        <v>0.5148724066081295</v>
      </c>
      <c r="X361" s="35">
        <v>5.4094533589214002</v>
      </c>
      <c r="Y361" s="35">
        <v>1.615521181620444</v>
      </c>
      <c r="Z361" s="35">
        <v>9.9831614339622128</v>
      </c>
      <c r="AA361" s="35">
        <v>2.3657367435857179</v>
      </c>
      <c r="AB361" s="35">
        <v>1.669221833065093</v>
      </c>
      <c r="AC361" s="35">
        <v>5.7974424952678065</v>
      </c>
      <c r="AD361" s="35">
        <v>8.0888600379831352</v>
      </c>
      <c r="AE361" s="35">
        <v>3.861757579730392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0</v>
      </c>
      <c r="D364" s="21">
        <f t="shared" si="93"/>
        <v>0</v>
      </c>
      <c r="E364" s="21">
        <f t="shared" si="93"/>
        <v>0</v>
      </c>
      <c r="F364" s="21">
        <f t="shared" si="93"/>
        <v>0</v>
      </c>
      <c r="G364" s="21">
        <f t="shared" si="93"/>
        <v>0</v>
      </c>
      <c r="H364" s="21">
        <f t="shared" si="93"/>
        <v>0</v>
      </c>
      <c r="I364" s="21">
        <f t="shared" si="93"/>
        <v>0</v>
      </c>
      <c r="J364" s="21">
        <f t="shared" si="93"/>
        <v>0</v>
      </c>
      <c r="K364" s="21">
        <f t="shared" si="93"/>
        <v>0</v>
      </c>
      <c r="L364" s="21">
        <f t="shared" si="93"/>
        <v>0</v>
      </c>
      <c r="M364" s="21">
        <f t="shared" si="93"/>
        <v>0</v>
      </c>
      <c r="N364" s="21">
        <f t="shared" si="93"/>
        <v>0</v>
      </c>
      <c r="O364" s="21">
        <f t="shared" si="93"/>
        <v>0</v>
      </c>
      <c r="P364" s="21">
        <f t="shared" si="93"/>
        <v>0</v>
      </c>
      <c r="Q364" s="21">
        <f t="shared" si="93"/>
        <v>0</v>
      </c>
      <c r="R364" s="21">
        <f t="shared" si="93"/>
        <v>0</v>
      </c>
      <c r="S364" s="21">
        <f t="shared" si="93"/>
        <v>0</v>
      </c>
      <c r="T364" s="21">
        <f t="shared" si="93"/>
        <v>0</v>
      </c>
      <c r="U364" s="21">
        <f t="shared" si="93"/>
        <v>0</v>
      </c>
      <c r="V364" s="21">
        <f t="shared" si="93"/>
        <v>0</v>
      </c>
      <c r="W364" s="21">
        <f t="shared" si="93"/>
        <v>0</v>
      </c>
      <c r="X364" s="21">
        <f t="shared" si="93"/>
        <v>0</v>
      </c>
      <c r="Y364" s="21">
        <f t="shared" si="93"/>
        <v>0</v>
      </c>
      <c r="Z364" s="21">
        <f t="shared" si="93"/>
        <v>0</v>
      </c>
      <c r="AA364" s="21">
        <f t="shared" si="93"/>
        <v>0</v>
      </c>
      <c r="AB364" s="21">
        <f t="shared" si="93"/>
        <v>0</v>
      </c>
      <c r="AC364" s="21">
        <f t="shared" si="93"/>
        <v>0</v>
      </c>
      <c r="AD364" s="21">
        <f t="shared" si="93"/>
        <v>0</v>
      </c>
      <c r="AE364" s="21">
        <f t="shared" si="93"/>
        <v>0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0</v>
      </c>
      <c r="D366" s="35">
        <v>0</v>
      </c>
      <c r="E366" s="35">
        <v>0</v>
      </c>
      <c r="F366" s="35">
        <v>0</v>
      </c>
      <c r="G366" s="35">
        <v>0</v>
      </c>
      <c r="H366" s="35">
        <v>0</v>
      </c>
      <c r="I366" s="35">
        <v>0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5">
        <v>0</v>
      </c>
      <c r="AD366" s="35">
        <v>0</v>
      </c>
      <c r="AE366" s="35">
        <v>0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1.0849321589610392</v>
      </c>
      <c r="D367" s="21">
        <f t="shared" si="94"/>
        <v>1.0912488433861181</v>
      </c>
      <c r="E367" s="21">
        <f t="shared" si="94"/>
        <v>1.1630965322841025</v>
      </c>
      <c r="F367" s="21">
        <f t="shared" si="94"/>
        <v>1.2709479544478344</v>
      </c>
      <c r="G367" s="21">
        <f t="shared" si="94"/>
        <v>1.4301571220394502</v>
      </c>
      <c r="H367" s="21">
        <f t="shared" si="94"/>
        <v>1.4776743665881868</v>
      </c>
      <c r="I367" s="21">
        <f t="shared" si="94"/>
        <v>1.6581392306857015</v>
      </c>
      <c r="J367" s="21">
        <f t="shared" si="94"/>
        <v>2.112128888847399</v>
      </c>
      <c r="K367" s="21">
        <f t="shared" si="94"/>
        <v>2.0945157727355688</v>
      </c>
      <c r="L367" s="21">
        <f t="shared" si="94"/>
        <v>2.1623340469719552</v>
      </c>
      <c r="M367" s="21">
        <f t="shared" si="94"/>
        <v>2.0860975577897451</v>
      </c>
      <c r="N367" s="21">
        <f t="shared" si="94"/>
        <v>2.2720915272935711</v>
      </c>
      <c r="O367" s="21">
        <f t="shared" si="94"/>
        <v>2.589064306133968</v>
      </c>
      <c r="P367" s="21">
        <f t="shared" si="94"/>
        <v>3.0759954155692695</v>
      </c>
      <c r="Q367" s="21">
        <f t="shared" si="94"/>
        <v>4.254719651118859</v>
      </c>
      <c r="R367" s="21">
        <f t="shared" si="94"/>
        <v>4.7941228691497164</v>
      </c>
      <c r="S367" s="21">
        <f t="shared" si="94"/>
        <v>5.8094313103386925</v>
      </c>
      <c r="T367" s="21">
        <f t="shared" si="94"/>
        <v>6.5230261863181163</v>
      </c>
      <c r="U367" s="21">
        <f t="shared" si="94"/>
        <v>6.6079751951826982</v>
      </c>
      <c r="V367" s="21">
        <f t="shared" si="94"/>
        <v>6.6291201347293311</v>
      </c>
      <c r="W367" s="21">
        <f t="shared" si="94"/>
        <v>6.3198756493584982</v>
      </c>
      <c r="X367" s="21">
        <f t="shared" si="94"/>
        <v>6.3160086806632476</v>
      </c>
      <c r="Y367" s="21">
        <f t="shared" si="94"/>
        <v>6.1210430306632437</v>
      </c>
      <c r="Z367" s="21">
        <f t="shared" si="94"/>
        <v>6.058534278039855</v>
      </c>
      <c r="AA367" s="21">
        <f t="shared" si="94"/>
        <v>5.8993251104482445</v>
      </c>
      <c r="AB367" s="21">
        <f t="shared" si="94"/>
        <v>5.8165631176121098</v>
      </c>
      <c r="AC367" s="21">
        <f t="shared" si="94"/>
        <v>5.3776360000000096</v>
      </c>
      <c r="AD367" s="21">
        <f t="shared" si="94"/>
        <v>4.3395748000000092</v>
      </c>
      <c r="AE367" s="21">
        <f t="shared" si="94"/>
        <v>3.8259859369097353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5.4999999999999997E-3</v>
      </c>
      <c r="D368" s="21">
        <f t="shared" si="95"/>
        <v>5.4999999999999997E-3</v>
      </c>
      <c r="E368" s="21">
        <f t="shared" si="95"/>
        <v>5.4999999999999997E-3</v>
      </c>
      <c r="F368" s="21">
        <f t="shared" si="95"/>
        <v>5.4999999999999997E-3</v>
      </c>
      <c r="G368" s="21">
        <f t="shared" si="95"/>
        <v>5.4999999999999997E-3</v>
      </c>
      <c r="H368" s="21">
        <f t="shared" si="95"/>
        <v>5.4999999999999997E-3</v>
      </c>
      <c r="I368" s="21">
        <f t="shared" si="95"/>
        <v>5.4999999999999997E-3</v>
      </c>
      <c r="J368" s="21">
        <f t="shared" si="95"/>
        <v>5.4999999999999997E-3</v>
      </c>
      <c r="K368" s="21">
        <f t="shared" si="95"/>
        <v>5.4999999999999997E-3</v>
      </c>
      <c r="L368" s="21">
        <f t="shared" si="95"/>
        <v>5.4999999999999997E-3</v>
      </c>
      <c r="M368" s="21">
        <f t="shared" si="95"/>
        <v>5.4999999999999997E-3</v>
      </c>
      <c r="N368" s="21">
        <f t="shared" si="95"/>
        <v>5.4999999999999997E-3</v>
      </c>
      <c r="O368" s="21">
        <f t="shared" si="95"/>
        <v>5.4999999999999997E-3</v>
      </c>
      <c r="P368" s="21">
        <f t="shared" si="95"/>
        <v>5.4999999999999997E-3</v>
      </c>
      <c r="Q368" s="21">
        <f t="shared" si="95"/>
        <v>5.4999999999999997E-3</v>
      </c>
      <c r="R368" s="21">
        <f t="shared" si="95"/>
        <v>5.4999999999999997E-3</v>
      </c>
      <c r="S368" s="21">
        <f t="shared" si="95"/>
        <v>5.4999999999999997E-3</v>
      </c>
      <c r="T368" s="21">
        <f t="shared" si="95"/>
        <v>5.4999999999999997E-3</v>
      </c>
      <c r="U368" s="21">
        <f t="shared" si="95"/>
        <v>5.4999999999999997E-3</v>
      </c>
      <c r="V368" s="21">
        <f t="shared" si="95"/>
        <v>5.4999999999999997E-3</v>
      </c>
      <c r="W368" s="21">
        <f t="shared" si="95"/>
        <v>5.4999999999999997E-3</v>
      </c>
      <c r="X368" s="21">
        <f t="shared" si="95"/>
        <v>5.4999999999999997E-3</v>
      </c>
      <c r="Y368" s="21">
        <f t="shared" si="95"/>
        <v>5.4999999999999997E-3</v>
      </c>
      <c r="Z368" s="21">
        <f t="shared" si="95"/>
        <v>5.4999999999999997E-3</v>
      </c>
      <c r="AA368" s="21">
        <f t="shared" si="95"/>
        <v>5.4999999999999997E-3</v>
      </c>
      <c r="AB368" s="21">
        <f t="shared" si="95"/>
        <v>5.4999999999999997E-3</v>
      </c>
      <c r="AC368" s="21">
        <f t="shared" si="95"/>
        <v>5.4999999999999997E-3</v>
      </c>
      <c r="AD368" s="21">
        <f t="shared" si="95"/>
        <v>5.4999999999999997E-3</v>
      </c>
      <c r="AE368" s="21">
        <f t="shared" si="95"/>
        <v>5.4999999999999997E-3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5.4999999999999997E-3</v>
      </c>
      <c r="D370" s="35">
        <v>5.4999999999999997E-3</v>
      </c>
      <c r="E370" s="35">
        <v>5.4999999999999997E-3</v>
      </c>
      <c r="F370" s="35">
        <v>5.4999999999999997E-3</v>
      </c>
      <c r="G370" s="35">
        <v>5.4999999999999997E-3</v>
      </c>
      <c r="H370" s="35">
        <v>5.4999999999999997E-3</v>
      </c>
      <c r="I370" s="35">
        <v>5.4999999999999997E-3</v>
      </c>
      <c r="J370" s="35">
        <v>5.4999999999999997E-3</v>
      </c>
      <c r="K370" s="35">
        <v>5.4999999999999997E-3</v>
      </c>
      <c r="L370" s="35">
        <v>5.4999999999999997E-3</v>
      </c>
      <c r="M370" s="35">
        <v>5.4999999999999997E-3</v>
      </c>
      <c r="N370" s="35">
        <v>5.4999999999999997E-3</v>
      </c>
      <c r="O370" s="35">
        <v>5.4999999999999997E-3</v>
      </c>
      <c r="P370" s="35">
        <v>5.4999999999999997E-3</v>
      </c>
      <c r="Q370" s="35">
        <v>5.4999999999999997E-3</v>
      </c>
      <c r="R370" s="35">
        <v>5.4999999999999997E-3</v>
      </c>
      <c r="S370" s="35">
        <v>5.4999999999999997E-3</v>
      </c>
      <c r="T370" s="35">
        <v>5.4999999999999997E-3</v>
      </c>
      <c r="U370" s="35">
        <v>5.4999999999999997E-3</v>
      </c>
      <c r="V370" s="35">
        <v>5.4999999999999997E-3</v>
      </c>
      <c r="W370" s="35">
        <v>5.4999999999999997E-3</v>
      </c>
      <c r="X370" s="35">
        <v>5.4999999999999997E-3</v>
      </c>
      <c r="Y370" s="35">
        <v>5.4999999999999997E-3</v>
      </c>
      <c r="Z370" s="35">
        <v>5.4999999999999997E-3</v>
      </c>
      <c r="AA370" s="35">
        <v>5.4999999999999997E-3</v>
      </c>
      <c r="AB370" s="35">
        <v>5.4999999999999997E-3</v>
      </c>
      <c r="AC370" s="35">
        <v>5.4999999999999997E-3</v>
      </c>
      <c r="AD370" s="35">
        <v>5.4999999999999997E-3</v>
      </c>
      <c r="AE370" s="35">
        <v>5.4999999999999997E-3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1.0794321589610392</v>
      </c>
      <c r="D371" s="21">
        <f t="shared" si="96"/>
        <v>1.085748843386118</v>
      </c>
      <c r="E371" s="21">
        <f t="shared" si="96"/>
        <v>1.1575965322841024</v>
      </c>
      <c r="F371" s="21">
        <f t="shared" si="96"/>
        <v>1.2654479544478343</v>
      </c>
      <c r="G371" s="21">
        <f t="shared" si="96"/>
        <v>1.4246571220394502</v>
      </c>
      <c r="H371" s="21">
        <f t="shared" si="96"/>
        <v>1.4721743665881868</v>
      </c>
      <c r="I371" s="21">
        <f t="shared" si="96"/>
        <v>1.6526392306857014</v>
      </c>
      <c r="J371" s="21">
        <f t="shared" si="96"/>
        <v>2.106628888847399</v>
      </c>
      <c r="K371" s="21">
        <f t="shared" si="96"/>
        <v>2.0890157727355687</v>
      </c>
      <c r="L371" s="21">
        <f t="shared" si="96"/>
        <v>2.1568340469719551</v>
      </c>
      <c r="M371" s="21">
        <f t="shared" si="96"/>
        <v>2.0805975577897451</v>
      </c>
      <c r="N371" s="21">
        <f t="shared" si="96"/>
        <v>2.2665915272935711</v>
      </c>
      <c r="O371" s="21">
        <f t="shared" si="96"/>
        <v>2.5835643061339679</v>
      </c>
      <c r="P371" s="21">
        <f t="shared" si="96"/>
        <v>3.0704954155692694</v>
      </c>
      <c r="Q371" s="21">
        <f t="shared" si="96"/>
        <v>4.2492196511188594</v>
      </c>
      <c r="R371" s="21">
        <f t="shared" si="96"/>
        <v>4.7886228691497168</v>
      </c>
      <c r="S371" s="21">
        <f t="shared" si="96"/>
        <v>5.8039313103386929</v>
      </c>
      <c r="T371" s="21">
        <f t="shared" si="96"/>
        <v>6.5175261863181166</v>
      </c>
      <c r="U371" s="21">
        <f t="shared" si="96"/>
        <v>6.6024751951826985</v>
      </c>
      <c r="V371" s="21">
        <f t="shared" si="96"/>
        <v>6.6236201347293315</v>
      </c>
      <c r="W371" s="21">
        <f t="shared" si="96"/>
        <v>6.3143756493584986</v>
      </c>
      <c r="X371" s="21">
        <f t="shared" si="96"/>
        <v>6.310508680663248</v>
      </c>
      <c r="Y371" s="21">
        <f t="shared" si="96"/>
        <v>6.1155430306632441</v>
      </c>
      <c r="Z371" s="21">
        <f t="shared" si="96"/>
        <v>6.0530342780398554</v>
      </c>
      <c r="AA371" s="21">
        <f t="shared" si="96"/>
        <v>5.8938251104482449</v>
      </c>
      <c r="AB371" s="21">
        <f t="shared" si="96"/>
        <v>5.8110631176121101</v>
      </c>
      <c r="AC371" s="21">
        <f t="shared" si="96"/>
        <v>5.37213600000001</v>
      </c>
      <c r="AD371" s="21">
        <f t="shared" si="96"/>
        <v>4.3340748000000096</v>
      </c>
      <c r="AE371" s="21">
        <f t="shared" si="96"/>
        <v>3.8204859369097353</v>
      </c>
    </row>
    <row r="372" spans="1:31" x14ac:dyDescent="0.2">
      <c r="A372" s="9" t="s">
        <v>646</v>
      </c>
      <c r="B372" s="4" t="s">
        <v>647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0</v>
      </c>
      <c r="AA372" s="35">
        <v>0</v>
      </c>
      <c r="AB372" s="35">
        <v>0</v>
      </c>
      <c r="AC372" s="35">
        <v>0</v>
      </c>
      <c r="AD372" s="35">
        <v>0</v>
      </c>
      <c r="AE372" s="35">
        <v>0</v>
      </c>
    </row>
    <row r="373" spans="1:31" x14ac:dyDescent="0.2">
      <c r="A373" s="9" t="s">
        <v>648</v>
      </c>
      <c r="B373" s="4" t="s">
        <v>649</v>
      </c>
      <c r="C373" s="35">
        <v>1.0794321589610392</v>
      </c>
      <c r="D373" s="35">
        <v>1.085748843386118</v>
      </c>
      <c r="E373" s="35">
        <v>1.1575965322841024</v>
      </c>
      <c r="F373" s="35">
        <v>1.2654479544478343</v>
      </c>
      <c r="G373" s="35">
        <v>1.4246571220394502</v>
      </c>
      <c r="H373" s="35">
        <v>1.4721743665881868</v>
      </c>
      <c r="I373" s="35">
        <v>1.6526392306857014</v>
      </c>
      <c r="J373" s="35">
        <v>2.106628888847399</v>
      </c>
      <c r="K373" s="35">
        <v>2.0890157727355687</v>
      </c>
      <c r="L373" s="35">
        <v>2.1568340469719551</v>
      </c>
      <c r="M373" s="35">
        <v>2.0805975577897451</v>
      </c>
      <c r="N373" s="35">
        <v>2.2665915272935711</v>
      </c>
      <c r="O373" s="35">
        <v>2.5835643061339679</v>
      </c>
      <c r="P373" s="35">
        <v>3.0704954155692694</v>
      </c>
      <c r="Q373" s="35">
        <v>4.2492196511188594</v>
      </c>
      <c r="R373" s="35">
        <v>4.7886228691497168</v>
      </c>
      <c r="S373" s="35">
        <v>5.8039313103386929</v>
      </c>
      <c r="T373" s="35">
        <v>6.5175261863181166</v>
      </c>
      <c r="U373" s="35">
        <v>6.6024751951826985</v>
      </c>
      <c r="V373" s="35">
        <v>6.6236201347293315</v>
      </c>
      <c r="W373" s="35">
        <v>6.3143756493584986</v>
      </c>
      <c r="X373" s="35">
        <v>6.310508680663248</v>
      </c>
      <c r="Y373" s="35">
        <v>6.1155430306632441</v>
      </c>
      <c r="Z373" s="35">
        <v>6.0530342780398554</v>
      </c>
      <c r="AA373" s="35">
        <v>5.8938251104482449</v>
      </c>
      <c r="AB373" s="35">
        <v>5.8110631176121101</v>
      </c>
      <c r="AC373" s="35">
        <v>5.37213600000001</v>
      </c>
      <c r="AD373" s="35">
        <v>4.3340748000000096</v>
      </c>
      <c r="AE373" s="35">
        <v>3.8204859369097353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0</v>
      </c>
      <c r="D374" s="21">
        <f t="shared" si="97"/>
        <v>0</v>
      </c>
      <c r="E374" s="21">
        <f t="shared" si="97"/>
        <v>0</v>
      </c>
      <c r="F374" s="21">
        <f t="shared" si="97"/>
        <v>0</v>
      </c>
      <c r="G374" s="21">
        <f t="shared" si="97"/>
        <v>0</v>
      </c>
      <c r="H374" s="21">
        <f t="shared" si="97"/>
        <v>0</v>
      </c>
      <c r="I374" s="21">
        <f t="shared" si="97"/>
        <v>0</v>
      </c>
      <c r="J374" s="21">
        <f t="shared" si="97"/>
        <v>0</v>
      </c>
      <c r="K374" s="21">
        <f t="shared" si="97"/>
        <v>0</v>
      </c>
      <c r="L374" s="21">
        <f t="shared" si="97"/>
        <v>0</v>
      </c>
      <c r="M374" s="21">
        <f t="shared" si="97"/>
        <v>0</v>
      </c>
      <c r="N374" s="21">
        <f t="shared" si="97"/>
        <v>0</v>
      </c>
      <c r="O374" s="21">
        <f t="shared" si="97"/>
        <v>0</v>
      </c>
      <c r="P374" s="21">
        <f t="shared" si="97"/>
        <v>0</v>
      </c>
      <c r="Q374" s="21">
        <f t="shared" si="97"/>
        <v>0</v>
      </c>
      <c r="R374" s="21">
        <f t="shared" si="97"/>
        <v>0</v>
      </c>
      <c r="S374" s="21">
        <f t="shared" si="97"/>
        <v>0</v>
      </c>
      <c r="T374" s="21">
        <f t="shared" si="97"/>
        <v>0</v>
      </c>
      <c r="U374" s="21">
        <f t="shared" si="97"/>
        <v>0</v>
      </c>
      <c r="V374" s="21">
        <f t="shared" si="97"/>
        <v>0</v>
      </c>
      <c r="W374" s="21">
        <f t="shared" si="97"/>
        <v>0</v>
      </c>
      <c r="X374" s="21">
        <f t="shared" si="97"/>
        <v>0</v>
      </c>
      <c r="Y374" s="21">
        <f t="shared" si="97"/>
        <v>0</v>
      </c>
      <c r="Z374" s="21">
        <f t="shared" si="97"/>
        <v>0</v>
      </c>
      <c r="AA374" s="21">
        <f t="shared" si="97"/>
        <v>0</v>
      </c>
      <c r="AB374" s="21">
        <f t="shared" si="97"/>
        <v>0</v>
      </c>
      <c r="AC374" s="21">
        <f t="shared" si="97"/>
        <v>0</v>
      </c>
      <c r="AD374" s="21">
        <f t="shared" si="97"/>
        <v>0</v>
      </c>
      <c r="AE374" s="21">
        <f t="shared" si="9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8.8334469267844113</v>
      </c>
      <c r="D383" s="21">
        <f t="shared" si="100"/>
        <v>8.9574236367844104</v>
      </c>
      <c r="E383" s="21">
        <f t="shared" si="100"/>
        <v>9.0814003467844113</v>
      </c>
      <c r="F383" s="21">
        <f t="shared" si="100"/>
        <v>9.2053770567844104</v>
      </c>
      <c r="G383" s="21">
        <f t="shared" si="100"/>
        <v>9.3293537667844113</v>
      </c>
      <c r="H383" s="21">
        <f t="shared" si="100"/>
        <v>9.4533304767844086</v>
      </c>
      <c r="I383" s="21">
        <f t="shared" si="100"/>
        <v>9.5773071867844095</v>
      </c>
      <c r="J383" s="21">
        <f t="shared" si="100"/>
        <v>9.7012838967844104</v>
      </c>
      <c r="K383" s="21">
        <f t="shared" si="100"/>
        <v>9.8252606067844095</v>
      </c>
      <c r="L383" s="21">
        <f t="shared" si="100"/>
        <v>9.9492373167844104</v>
      </c>
      <c r="M383" s="21">
        <f t="shared" si="100"/>
        <v>10.073214026784409</v>
      </c>
      <c r="N383" s="21">
        <f t="shared" si="100"/>
        <v>10.19719073678441</v>
      </c>
      <c r="O383" s="21">
        <f t="shared" si="100"/>
        <v>10.321167446784411</v>
      </c>
      <c r="P383" s="21">
        <f t="shared" si="100"/>
        <v>10.44514415678441</v>
      </c>
      <c r="Q383" s="21">
        <f t="shared" si="100"/>
        <v>10.569120866784411</v>
      </c>
      <c r="R383" s="21">
        <f t="shared" si="100"/>
        <v>10.693097576784409</v>
      </c>
      <c r="S383" s="21">
        <f t="shared" si="100"/>
        <v>10.817074286784409</v>
      </c>
      <c r="T383" s="21">
        <f t="shared" si="100"/>
        <v>10.941050996784409</v>
      </c>
      <c r="U383" s="21">
        <f t="shared" si="100"/>
        <v>11.065027706784409</v>
      </c>
      <c r="V383" s="21">
        <f t="shared" si="100"/>
        <v>11.18900441678441</v>
      </c>
      <c r="W383" s="21">
        <f t="shared" si="100"/>
        <v>11.18900441678441</v>
      </c>
      <c r="X383" s="21">
        <f t="shared" si="100"/>
        <v>11.18900441678441</v>
      </c>
      <c r="Y383" s="21">
        <f t="shared" si="100"/>
        <v>11.18900441678441</v>
      </c>
      <c r="Z383" s="21">
        <f t="shared" si="100"/>
        <v>11.18900441678441</v>
      </c>
      <c r="AA383" s="21">
        <f t="shared" si="100"/>
        <v>11.18900441678441</v>
      </c>
      <c r="AB383" s="21">
        <f t="shared" si="100"/>
        <v>11.18900441678441</v>
      </c>
      <c r="AC383" s="21">
        <f t="shared" si="100"/>
        <v>11.18900441678441</v>
      </c>
      <c r="AD383" s="21">
        <f t="shared" si="100"/>
        <v>11.18900441678441</v>
      </c>
      <c r="AE383" s="21">
        <f t="shared" si="100"/>
        <v>11.18900441678441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8.8334469267844113</v>
      </c>
      <c r="D385" s="21">
        <f t="shared" si="101"/>
        <v>8.9574236367844104</v>
      </c>
      <c r="E385" s="21">
        <f t="shared" si="101"/>
        <v>9.0814003467844113</v>
      </c>
      <c r="F385" s="21">
        <f t="shared" si="101"/>
        <v>9.2053770567844104</v>
      </c>
      <c r="G385" s="21">
        <f t="shared" si="101"/>
        <v>9.3293537667844113</v>
      </c>
      <c r="H385" s="21">
        <f t="shared" si="101"/>
        <v>9.4533304767844086</v>
      </c>
      <c r="I385" s="21">
        <f t="shared" si="101"/>
        <v>9.5773071867844095</v>
      </c>
      <c r="J385" s="21">
        <f t="shared" si="101"/>
        <v>9.7012838967844104</v>
      </c>
      <c r="K385" s="21">
        <f t="shared" si="101"/>
        <v>9.8252606067844095</v>
      </c>
      <c r="L385" s="21">
        <f t="shared" si="101"/>
        <v>9.9492373167844104</v>
      </c>
      <c r="M385" s="21">
        <f t="shared" si="101"/>
        <v>10.073214026784409</v>
      </c>
      <c r="N385" s="21">
        <f t="shared" si="101"/>
        <v>10.19719073678441</v>
      </c>
      <c r="O385" s="21">
        <f t="shared" si="101"/>
        <v>10.321167446784411</v>
      </c>
      <c r="P385" s="21">
        <f t="shared" si="101"/>
        <v>10.44514415678441</v>
      </c>
      <c r="Q385" s="21">
        <f t="shared" si="101"/>
        <v>10.569120866784411</v>
      </c>
      <c r="R385" s="21">
        <f t="shared" si="101"/>
        <v>10.693097576784409</v>
      </c>
      <c r="S385" s="21">
        <f t="shared" si="101"/>
        <v>10.817074286784409</v>
      </c>
      <c r="T385" s="21">
        <f t="shared" si="101"/>
        <v>10.941050996784409</v>
      </c>
      <c r="U385" s="21">
        <f t="shared" si="101"/>
        <v>11.065027706784409</v>
      </c>
      <c r="V385" s="21">
        <f t="shared" si="101"/>
        <v>11.18900441678441</v>
      </c>
      <c r="W385" s="21">
        <f t="shared" si="101"/>
        <v>11.18900441678441</v>
      </c>
      <c r="X385" s="21">
        <f t="shared" si="101"/>
        <v>11.18900441678441</v>
      </c>
      <c r="Y385" s="21">
        <f t="shared" si="101"/>
        <v>11.18900441678441</v>
      </c>
      <c r="Z385" s="21">
        <f t="shared" si="101"/>
        <v>11.18900441678441</v>
      </c>
      <c r="AA385" s="21">
        <f t="shared" si="101"/>
        <v>11.18900441678441</v>
      </c>
      <c r="AB385" s="21">
        <f t="shared" si="101"/>
        <v>11.18900441678441</v>
      </c>
      <c r="AC385" s="21">
        <f t="shared" si="101"/>
        <v>11.18900441678441</v>
      </c>
      <c r="AD385" s="21">
        <f t="shared" si="101"/>
        <v>11.18900441678441</v>
      </c>
      <c r="AE385" s="21">
        <f t="shared" si="101"/>
        <v>11.18900441678441</v>
      </c>
    </row>
    <row r="386" spans="1:31" x14ac:dyDescent="0.2">
      <c r="A386" s="9" t="s">
        <v>673</v>
      </c>
      <c r="B386" s="4" t="s">
        <v>550</v>
      </c>
      <c r="C386" s="35">
        <v>8.4855462234510775</v>
      </c>
      <c r="D386" s="35">
        <v>8.5743419634510776</v>
      </c>
      <c r="E386" s="35">
        <v>8.6631377034510777</v>
      </c>
      <c r="F386" s="35">
        <v>8.7519334434510778</v>
      </c>
      <c r="G386" s="35">
        <v>8.8407291834510779</v>
      </c>
      <c r="H386" s="35">
        <v>8.9295249234510763</v>
      </c>
      <c r="I386" s="35">
        <v>9.0183206634510764</v>
      </c>
      <c r="J386" s="35">
        <v>9.1071164034510765</v>
      </c>
      <c r="K386" s="35">
        <v>9.1959121434510767</v>
      </c>
      <c r="L386" s="35">
        <v>9.2847078834510768</v>
      </c>
      <c r="M386" s="35">
        <v>9.3735036234510769</v>
      </c>
      <c r="N386" s="35">
        <v>9.462299363451077</v>
      </c>
      <c r="O386" s="35">
        <v>9.5510951034510772</v>
      </c>
      <c r="P386" s="35">
        <v>9.6398908434510773</v>
      </c>
      <c r="Q386" s="35">
        <v>9.7286865834510774</v>
      </c>
      <c r="R386" s="35">
        <v>9.8174823234510757</v>
      </c>
      <c r="S386" s="35">
        <v>9.9062780634510759</v>
      </c>
      <c r="T386" s="35">
        <v>9.995073803451076</v>
      </c>
      <c r="U386" s="35">
        <v>10.083869543451076</v>
      </c>
      <c r="V386" s="35">
        <v>10.172665283451076</v>
      </c>
      <c r="W386" s="35">
        <v>10.172665283451076</v>
      </c>
      <c r="X386" s="35">
        <v>10.172665283451076</v>
      </c>
      <c r="Y386" s="35">
        <v>10.172665283451076</v>
      </c>
      <c r="Z386" s="35">
        <v>10.172665283451076</v>
      </c>
      <c r="AA386" s="35">
        <v>10.172665283451076</v>
      </c>
      <c r="AB386" s="35">
        <v>10.172665283451076</v>
      </c>
      <c r="AC386" s="35">
        <v>10.172665283451076</v>
      </c>
      <c r="AD386" s="35">
        <v>10.172665283451076</v>
      </c>
      <c r="AE386" s="35">
        <v>10.172665283451076</v>
      </c>
    </row>
    <row r="387" spans="1:31" x14ac:dyDescent="0.2">
      <c r="A387" s="9" t="s">
        <v>674</v>
      </c>
      <c r="B387" s="4" t="s">
        <v>645</v>
      </c>
      <c r="C387" s="35">
        <v>0.34790070333333328</v>
      </c>
      <c r="D387" s="35">
        <v>0.38308167333333332</v>
      </c>
      <c r="E387" s="35">
        <v>0.41826264333333329</v>
      </c>
      <c r="F387" s="35">
        <v>0.45344361333333327</v>
      </c>
      <c r="G387" s="35">
        <v>0.48862458333333325</v>
      </c>
      <c r="H387" s="35">
        <v>0.52380555333333323</v>
      </c>
      <c r="I387" s="35">
        <v>0.55898652333333332</v>
      </c>
      <c r="J387" s="35">
        <v>0.5941674933333333</v>
      </c>
      <c r="K387" s="35">
        <v>0.62934846333333327</v>
      </c>
      <c r="L387" s="35">
        <v>0.66452943333333314</v>
      </c>
      <c r="M387" s="35">
        <v>0.69971040333333345</v>
      </c>
      <c r="N387" s="35">
        <v>0.73489137333333321</v>
      </c>
      <c r="O387" s="35">
        <v>0.77007234333333319</v>
      </c>
      <c r="P387" s="35">
        <v>0.80525331333333328</v>
      </c>
      <c r="Q387" s="35">
        <v>0.84043428333333314</v>
      </c>
      <c r="R387" s="35">
        <v>0.87561525333333323</v>
      </c>
      <c r="S387" s="35">
        <v>0.91079622333333332</v>
      </c>
      <c r="T387" s="35">
        <v>0.94597719333333341</v>
      </c>
      <c r="U387" s="35">
        <v>0.98115816333333328</v>
      </c>
      <c r="V387" s="35">
        <v>1.0163391333333331</v>
      </c>
      <c r="W387" s="35">
        <v>1.0163391333333331</v>
      </c>
      <c r="X387" s="35">
        <v>1.0163391333333331</v>
      </c>
      <c r="Y387" s="35">
        <v>1.0163391333333331</v>
      </c>
      <c r="Z387" s="35">
        <v>1.0163391333333331</v>
      </c>
      <c r="AA387" s="35">
        <v>1.0163391333333331</v>
      </c>
      <c r="AB387" s="35">
        <v>1.0163391333333331</v>
      </c>
      <c r="AC387" s="35">
        <v>1.0163391333333331</v>
      </c>
      <c r="AD387" s="35">
        <v>1.0163391333333331</v>
      </c>
      <c r="AE387" s="35">
        <v>1.0163391333333331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27.175096882706647</v>
      </c>
      <c r="D391" s="21">
        <f t="shared" si="102"/>
        <v>27.175096882706647</v>
      </c>
      <c r="E391" s="21">
        <f t="shared" si="102"/>
        <v>27.175096882706647</v>
      </c>
      <c r="F391" s="21">
        <f t="shared" si="102"/>
        <v>27.175096882706647</v>
      </c>
      <c r="G391" s="21">
        <f t="shared" si="102"/>
        <v>27.175096882706647</v>
      </c>
      <c r="H391" s="21">
        <f t="shared" si="102"/>
        <v>27.175096882706647</v>
      </c>
      <c r="I391" s="21">
        <f t="shared" si="102"/>
        <v>27.175096882706647</v>
      </c>
      <c r="J391" s="21">
        <f t="shared" si="102"/>
        <v>27.175096882706647</v>
      </c>
      <c r="K391" s="21">
        <f t="shared" si="102"/>
        <v>27.175096882706647</v>
      </c>
      <c r="L391" s="21">
        <f t="shared" si="102"/>
        <v>27.175096882706647</v>
      </c>
      <c r="M391" s="21">
        <f t="shared" si="102"/>
        <v>27.175096882706647</v>
      </c>
      <c r="N391" s="21">
        <f t="shared" si="102"/>
        <v>27.175096882706647</v>
      </c>
      <c r="O391" s="21">
        <f t="shared" si="102"/>
        <v>27.175096882706647</v>
      </c>
      <c r="P391" s="21">
        <f t="shared" si="102"/>
        <v>27.175096882706647</v>
      </c>
      <c r="Q391" s="21">
        <f t="shared" si="102"/>
        <v>27.175096882706647</v>
      </c>
      <c r="R391" s="21">
        <f t="shared" si="102"/>
        <v>27.175096882706647</v>
      </c>
      <c r="S391" s="21">
        <f t="shared" si="102"/>
        <v>27.175096882706647</v>
      </c>
      <c r="T391" s="21">
        <f t="shared" si="102"/>
        <v>27.175096882706647</v>
      </c>
      <c r="U391" s="21">
        <f t="shared" si="102"/>
        <v>27.175096882706647</v>
      </c>
      <c r="V391" s="21">
        <f t="shared" si="102"/>
        <v>27.175096882706647</v>
      </c>
      <c r="W391" s="21">
        <f t="shared" si="102"/>
        <v>27.175096882706647</v>
      </c>
      <c r="X391" s="21">
        <f t="shared" si="102"/>
        <v>27.175096882706647</v>
      </c>
      <c r="Y391" s="21">
        <f t="shared" si="102"/>
        <v>27.175096882706647</v>
      </c>
      <c r="Z391" s="21">
        <f t="shared" si="102"/>
        <v>27.175096882706647</v>
      </c>
      <c r="AA391" s="21">
        <f t="shared" si="102"/>
        <v>27.175096882706647</v>
      </c>
      <c r="AB391" s="21">
        <f t="shared" si="102"/>
        <v>27.175096882706647</v>
      </c>
      <c r="AC391" s="21">
        <f t="shared" si="102"/>
        <v>27.175096882706647</v>
      </c>
      <c r="AD391" s="21">
        <f t="shared" si="102"/>
        <v>27.175096882706647</v>
      </c>
      <c r="AE391" s="21">
        <f t="shared" si="102"/>
        <v>27.175096882706647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27.175096882706647</v>
      </c>
      <c r="D393" s="21">
        <f t="shared" si="103"/>
        <v>27.175096882706647</v>
      </c>
      <c r="E393" s="21">
        <f t="shared" si="103"/>
        <v>27.175096882706647</v>
      </c>
      <c r="F393" s="21">
        <f t="shared" si="103"/>
        <v>27.175096882706647</v>
      </c>
      <c r="G393" s="21">
        <f t="shared" si="103"/>
        <v>27.175096882706647</v>
      </c>
      <c r="H393" s="21">
        <f t="shared" si="103"/>
        <v>27.175096882706647</v>
      </c>
      <c r="I393" s="21">
        <f t="shared" si="103"/>
        <v>27.175096882706647</v>
      </c>
      <c r="J393" s="21">
        <f t="shared" si="103"/>
        <v>27.175096882706647</v>
      </c>
      <c r="K393" s="21">
        <f t="shared" si="103"/>
        <v>27.175096882706647</v>
      </c>
      <c r="L393" s="21">
        <f t="shared" si="103"/>
        <v>27.175096882706647</v>
      </c>
      <c r="M393" s="21">
        <f t="shared" si="103"/>
        <v>27.175096882706647</v>
      </c>
      <c r="N393" s="21">
        <f t="shared" si="103"/>
        <v>27.175096882706647</v>
      </c>
      <c r="O393" s="21">
        <f t="shared" si="103"/>
        <v>27.175096882706647</v>
      </c>
      <c r="P393" s="21">
        <f t="shared" si="103"/>
        <v>27.175096882706647</v>
      </c>
      <c r="Q393" s="21">
        <f t="shared" si="103"/>
        <v>27.175096882706647</v>
      </c>
      <c r="R393" s="21">
        <f t="shared" si="103"/>
        <v>27.175096882706647</v>
      </c>
      <c r="S393" s="21">
        <f t="shared" si="103"/>
        <v>27.175096882706647</v>
      </c>
      <c r="T393" s="21">
        <f t="shared" si="103"/>
        <v>27.175096882706647</v>
      </c>
      <c r="U393" s="21">
        <f t="shared" si="103"/>
        <v>27.175096882706647</v>
      </c>
      <c r="V393" s="21">
        <f t="shared" si="103"/>
        <v>27.175096882706647</v>
      </c>
      <c r="W393" s="21">
        <f t="shared" si="103"/>
        <v>27.175096882706647</v>
      </c>
      <c r="X393" s="21">
        <f t="shared" si="103"/>
        <v>27.175096882706647</v>
      </c>
      <c r="Y393" s="21">
        <f t="shared" si="103"/>
        <v>27.175096882706647</v>
      </c>
      <c r="Z393" s="21">
        <f t="shared" si="103"/>
        <v>27.175096882706647</v>
      </c>
      <c r="AA393" s="21">
        <f t="shared" si="103"/>
        <v>27.175096882706647</v>
      </c>
      <c r="AB393" s="21">
        <f t="shared" si="103"/>
        <v>27.175096882706647</v>
      </c>
      <c r="AC393" s="21">
        <f t="shared" si="103"/>
        <v>27.175096882706647</v>
      </c>
      <c r="AD393" s="21">
        <f t="shared" si="103"/>
        <v>27.175096882706647</v>
      </c>
      <c r="AE393" s="21">
        <f t="shared" si="103"/>
        <v>27.175096882706647</v>
      </c>
    </row>
    <row r="394" spans="1:31" x14ac:dyDescent="0.2">
      <c r="A394" s="9" t="s">
        <v>683</v>
      </c>
      <c r="B394" s="4" t="s">
        <v>550</v>
      </c>
      <c r="C394" s="35">
        <v>27.175096882706647</v>
      </c>
      <c r="D394" s="35">
        <v>27.175096882706647</v>
      </c>
      <c r="E394" s="35">
        <v>27.175096882706647</v>
      </c>
      <c r="F394" s="35">
        <v>27.175096882706647</v>
      </c>
      <c r="G394" s="35">
        <v>27.175096882706647</v>
      </c>
      <c r="H394" s="35">
        <v>27.175096882706647</v>
      </c>
      <c r="I394" s="35">
        <v>27.175096882706647</v>
      </c>
      <c r="J394" s="35">
        <v>27.175096882706647</v>
      </c>
      <c r="K394" s="35">
        <v>27.175096882706647</v>
      </c>
      <c r="L394" s="35">
        <v>27.175096882706647</v>
      </c>
      <c r="M394" s="35">
        <v>27.175096882706647</v>
      </c>
      <c r="N394" s="35">
        <v>27.175096882706647</v>
      </c>
      <c r="O394" s="35">
        <v>27.175096882706647</v>
      </c>
      <c r="P394" s="35">
        <v>27.175096882706647</v>
      </c>
      <c r="Q394" s="35">
        <v>27.175096882706647</v>
      </c>
      <c r="R394" s="35">
        <v>27.175096882706647</v>
      </c>
      <c r="S394" s="35">
        <v>27.175096882706647</v>
      </c>
      <c r="T394" s="35">
        <v>27.175096882706647</v>
      </c>
      <c r="U394" s="35">
        <v>27.175096882706647</v>
      </c>
      <c r="V394" s="35">
        <v>27.175096882706647</v>
      </c>
      <c r="W394" s="35">
        <v>27.175096882706647</v>
      </c>
      <c r="X394" s="35">
        <v>27.175096882706647</v>
      </c>
      <c r="Y394" s="35">
        <v>27.175096882706647</v>
      </c>
      <c r="Z394" s="35">
        <v>27.175096882706647</v>
      </c>
      <c r="AA394" s="35">
        <v>27.175096882706647</v>
      </c>
      <c r="AB394" s="35">
        <v>27.175096882706647</v>
      </c>
      <c r="AC394" s="35">
        <v>27.175096882706647</v>
      </c>
      <c r="AD394" s="35">
        <v>27.175096882706647</v>
      </c>
      <c r="AE394" s="35">
        <v>27.175096882706647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0</v>
      </c>
      <c r="D399" s="21">
        <f t="shared" si="104"/>
        <v>0</v>
      </c>
      <c r="E399" s="21">
        <f t="shared" si="104"/>
        <v>0</v>
      </c>
      <c r="F399" s="21">
        <f t="shared" si="104"/>
        <v>0</v>
      </c>
      <c r="G399" s="21">
        <f t="shared" si="104"/>
        <v>0</v>
      </c>
      <c r="H399" s="21">
        <f t="shared" si="104"/>
        <v>0</v>
      </c>
      <c r="I399" s="21">
        <f t="shared" si="104"/>
        <v>0</v>
      </c>
      <c r="J399" s="21">
        <f t="shared" si="104"/>
        <v>0</v>
      </c>
      <c r="K399" s="21">
        <f t="shared" si="104"/>
        <v>0</v>
      </c>
      <c r="L399" s="21">
        <f t="shared" si="104"/>
        <v>0</v>
      </c>
      <c r="M399" s="21">
        <f t="shared" si="104"/>
        <v>0</v>
      </c>
      <c r="N399" s="21">
        <f t="shared" si="104"/>
        <v>0</v>
      </c>
      <c r="O399" s="21">
        <f t="shared" si="104"/>
        <v>0</v>
      </c>
      <c r="P399" s="21">
        <f t="shared" si="104"/>
        <v>0</v>
      </c>
      <c r="Q399" s="21">
        <f t="shared" si="104"/>
        <v>0</v>
      </c>
      <c r="R399" s="21">
        <f t="shared" si="104"/>
        <v>0</v>
      </c>
      <c r="S399" s="21">
        <f t="shared" si="104"/>
        <v>0</v>
      </c>
      <c r="T399" s="21">
        <f t="shared" si="104"/>
        <v>0</v>
      </c>
      <c r="U399" s="21">
        <f t="shared" si="104"/>
        <v>0</v>
      </c>
      <c r="V399" s="21">
        <f t="shared" si="104"/>
        <v>0</v>
      </c>
      <c r="W399" s="21">
        <f t="shared" si="104"/>
        <v>0</v>
      </c>
      <c r="X399" s="21">
        <f t="shared" si="104"/>
        <v>0</v>
      </c>
      <c r="Y399" s="21">
        <f t="shared" si="104"/>
        <v>0</v>
      </c>
      <c r="Z399" s="21">
        <f t="shared" si="104"/>
        <v>0</v>
      </c>
      <c r="AA399" s="21">
        <f t="shared" si="104"/>
        <v>0</v>
      </c>
      <c r="AB399" s="21">
        <f t="shared" si="104"/>
        <v>0</v>
      </c>
      <c r="AC399" s="21">
        <f t="shared" si="104"/>
        <v>0</v>
      </c>
      <c r="AD399" s="21">
        <f t="shared" si="104"/>
        <v>0</v>
      </c>
      <c r="AE399" s="21">
        <f t="shared" si="10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0</v>
      </c>
      <c r="D401" s="21">
        <f t="shared" si="105"/>
        <v>0</v>
      </c>
      <c r="E401" s="21">
        <f t="shared" si="105"/>
        <v>0</v>
      </c>
      <c r="F401" s="21">
        <f t="shared" si="105"/>
        <v>0</v>
      </c>
      <c r="G401" s="21">
        <f t="shared" si="105"/>
        <v>0</v>
      </c>
      <c r="H401" s="21">
        <f t="shared" si="105"/>
        <v>0</v>
      </c>
      <c r="I401" s="21">
        <f t="shared" si="105"/>
        <v>0</v>
      </c>
      <c r="J401" s="21">
        <f t="shared" si="105"/>
        <v>0</v>
      </c>
      <c r="K401" s="21">
        <f t="shared" si="105"/>
        <v>0</v>
      </c>
      <c r="L401" s="21">
        <f t="shared" si="105"/>
        <v>0</v>
      </c>
      <c r="M401" s="21">
        <f t="shared" si="105"/>
        <v>0</v>
      </c>
      <c r="N401" s="21">
        <f t="shared" si="105"/>
        <v>0</v>
      </c>
      <c r="O401" s="21">
        <f t="shared" si="105"/>
        <v>0</v>
      </c>
      <c r="P401" s="21">
        <f t="shared" si="105"/>
        <v>0</v>
      </c>
      <c r="Q401" s="21">
        <f t="shared" si="105"/>
        <v>0</v>
      </c>
      <c r="R401" s="21">
        <f t="shared" si="105"/>
        <v>0</v>
      </c>
      <c r="S401" s="21">
        <f t="shared" si="105"/>
        <v>0</v>
      </c>
      <c r="T401" s="21">
        <f t="shared" si="105"/>
        <v>0</v>
      </c>
      <c r="U401" s="21">
        <f t="shared" si="105"/>
        <v>0</v>
      </c>
      <c r="V401" s="21">
        <f t="shared" si="105"/>
        <v>0</v>
      </c>
      <c r="W401" s="21">
        <f t="shared" si="105"/>
        <v>0</v>
      </c>
      <c r="X401" s="21">
        <f t="shared" si="105"/>
        <v>0</v>
      </c>
      <c r="Y401" s="21">
        <f t="shared" si="105"/>
        <v>0</v>
      </c>
      <c r="Z401" s="21">
        <f t="shared" si="105"/>
        <v>0</v>
      </c>
      <c r="AA401" s="21">
        <f t="shared" si="105"/>
        <v>0</v>
      </c>
      <c r="AB401" s="21">
        <f t="shared" si="105"/>
        <v>0</v>
      </c>
      <c r="AC401" s="21">
        <f t="shared" si="105"/>
        <v>0</v>
      </c>
      <c r="AD401" s="21">
        <f t="shared" si="105"/>
        <v>0</v>
      </c>
      <c r="AE401" s="21">
        <f t="shared" si="10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0.67824811334142587</v>
      </c>
      <c r="D407" s="21">
        <f t="shared" si="106"/>
        <v>0.61484141780557744</v>
      </c>
      <c r="E407" s="21">
        <f t="shared" si="106"/>
        <v>0.63330237091837727</v>
      </c>
      <c r="F407" s="21">
        <f t="shared" si="106"/>
        <v>0.65176332403117743</v>
      </c>
      <c r="G407" s="21">
        <f t="shared" si="106"/>
        <v>0.67022427714397725</v>
      </c>
      <c r="H407" s="21">
        <f t="shared" si="106"/>
        <v>0.6886852302567773</v>
      </c>
      <c r="I407" s="21">
        <f t="shared" si="106"/>
        <v>0.70714618336957724</v>
      </c>
      <c r="J407" s="21">
        <f t="shared" si="106"/>
        <v>0.72560713648237729</v>
      </c>
      <c r="K407" s="21">
        <f t="shared" si="106"/>
        <v>0.74406808959517723</v>
      </c>
      <c r="L407" s="21">
        <f t="shared" si="106"/>
        <v>0.76252904270797739</v>
      </c>
      <c r="M407" s="21">
        <f t="shared" si="106"/>
        <v>0.78098999582077722</v>
      </c>
      <c r="N407" s="21">
        <f t="shared" si="106"/>
        <v>0.79945094893357704</v>
      </c>
      <c r="O407" s="21">
        <f t="shared" si="106"/>
        <v>0.81791190204637709</v>
      </c>
      <c r="P407" s="21">
        <f t="shared" si="106"/>
        <v>0.83637285515917714</v>
      </c>
      <c r="Q407" s="21">
        <f t="shared" si="106"/>
        <v>0.85483380827197719</v>
      </c>
      <c r="R407" s="21">
        <f t="shared" si="106"/>
        <v>0.87329476138477724</v>
      </c>
      <c r="S407" s="21">
        <f t="shared" si="106"/>
        <v>0.89175571449757718</v>
      </c>
      <c r="T407" s="21">
        <f t="shared" si="106"/>
        <v>0.91021666761037701</v>
      </c>
      <c r="U407" s="21">
        <f t="shared" si="106"/>
        <v>0.92867762072317739</v>
      </c>
      <c r="V407" s="21">
        <f t="shared" si="106"/>
        <v>0.94713857383597722</v>
      </c>
      <c r="W407" s="21">
        <f t="shared" si="106"/>
        <v>0.94713857383597722</v>
      </c>
      <c r="X407" s="21">
        <f t="shared" si="106"/>
        <v>0.94713857383597722</v>
      </c>
      <c r="Y407" s="21">
        <f t="shared" si="106"/>
        <v>0.94713857383597722</v>
      </c>
      <c r="Z407" s="21">
        <f t="shared" si="106"/>
        <v>0.94713857383597722</v>
      </c>
      <c r="AA407" s="21">
        <f t="shared" si="106"/>
        <v>0.94713857383597722</v>
      </c>
      <c r="AB407" s="21">
        <f t="shared" si="106"/>
        <v>0.94713857383597722</v>
      </c>
      <c r="AC407" s="21">
        <f t="shared" si="106"/>
        <v>0.94713857383597722</v>
      </c>
      <c r="AD407" s="21">
        <f t="shared" si="106"/>
        <v>0.94713857383597722</v>
      </c>
      <c r="AE407" s="21">
        <f t="shared" si="106"/>
        <v>0.94713857383597722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0.67824811334142587</v>
      </c>
      <c r="D409" s="21">
        <f t="shared" si="107"/>
        <v>0.61484141780557744</v>
      </c>
      <c r="E409" s="21">
        <f t="shared" si="107"/>
        <v>0.63330237091837727</v>
      </c>
      <c r="F409" s="21">
        <f t="shared" si="107"/>
        <v>0.65176332403117743</v>
      </c>
      <c r="G409" s="21">
        <f t="shared" si="107"/>
        <v>0.67022427714397725</v>
      </c>
      <c r="H409" s="21">
        <f t="shared" si="107"/>
        <v>0.6886852302567773</v>
      </c>
      <c r="I409" s="21">
        <f t="shared" si="107"/>
        <v>0.70714618336957724</v>
      </c>
      <c r="J409" s="21">
        <f t="shared" si="107"/>
        <v>0.72560713648237729</v>
      </c>
      <c r="K409" s="21">
        <f t="shared" si="107"/>
        <v>0.74406808959517723</v>
      </c>
      <c r="L409" s="21">
        <f t="shared" si="107"/>
        <v>0.76252904270797739</v>
      </c>
      <c r="M409" s="21">
        <f t="shared" si="107"/>
        <v>0.78098999582077722</v>
      </c>
      <c r="N409" s="21">
        <f t="shared" si="107"/>
        <v>0.79945094893357704</v>
      </c>
      <c r="O409" s="21">
        <f t="shared" si="107"/>
        <v>0.81791190204637709</v>
      </c>
      <c r="P409" s="21">
        <f t="shared" si="107"/>
        <v>0.83637285515917714</v>
      </c>
      <c r="Q409" s="21">
        <f t="shared" si="107"/>
        <v>0.85483380827197719</v>
      </c>
      <c r="R409" s="21">
        <f t="shared" si="107"/>
        <v>0.87329476138477724</v>
      </c>
      <c r="S409" s="21">
        <f t="shared" si="107"/>
        <v>0.89175571449757718</v>
      </c>
      <c r="T409" s="21">
        <f t="shared" si="107"/>
        <v>0.91021666761037701</v>
      </c>
      <c r="U409" s="21">
        <f t="shared" si="107"/>
        <v>0.92867762072317739</v>
      </c>
      <c r="V409" s="21">
        <f t="shared" si="107"/>
        <v>0.94713857383597722</v>
      </c>
      <c r="W409" s="21">
        <f t="shared" si="107"/>
        <v>0.94713857383597722</v>
      </c>
      <c r="X409" s="21">
        <f t="shared" si="107"/>
        <v>0.94713857383597722</v>
      </c>
      <c r="Y409" s="21">
        <f t="shared" si="107"/>
        <v>0.94713857383597722</v>
      </c>
      <c r="Z409" s="21">
        <f t="shared" si="107"/>
        <v>0.94713857383597722</v>
      </c>
      <c r="AA409" s="21">
        <f t="shared" si="107"/>
        <v>0.94713857383597722</v>
      </c>
      <c r="AB409" s="21">
        <f t="shared" si="107"/>
        <v>0.94713857383597722</v>
      </c>
      <c r="AC409" s="21">
        <f t="shared" si="107"/>
        <v>0.94713857383597722</v>
      </c>
      <c r="AD409" s="21">
        <f t="shared" si="107"/>
        <v>0.94713857383597722</v>
      </c>
      <c r="AE409" s="21">
        <f t="shared" si="107"/>
        <v>0.94713857383597722</v>
      </c>
    </row>
    <row r="410" spans="1:31" x14ac:dyDescent="0.2">
      <c r="A410" s="9" t="s">
        <v>703</v>
      </c>
      <c r="B410" s="4" t="s">
        <v>550</v>
      </c>
      <c r="C410" s="35">
        <v>0.60869159927262595</v>
      </c>
      <c r="D410" s="35">
        <v>0.54090998966797743</v>
      </c>
      <c r="E410" s="35">
        <v>0.55499602871197729</v>
      </c>
      <c r="F410" s="35">
        <v>0.56908206775597736</v>
      </c>
      <c r="G410" s="35">
        <v>0.58316810679997733</v>
      </c>
      <c r="H410" s="35">
        <v>0.59725414584397729</v>
      </c>
      <c r="I410" s="35">
        <v>0.61134018488797726</v>
      </c>
      <c r="J410" s="35">
        <v>0.62542622393197733</v>
      </c>
      <c r="K410" s="35">
        <v>0.6395122629759773</v>
      </c>
      <c r="L410" s="35">
        <v>0.65359830201997737</v>
      </c>
      <c r="M410" s="35">
        <v>0.66768434106397723</v>
      </c>
      <c r="N410" s="35">
        <v>0.68177038010797708</v>
      </c>
      <c r="O410" s="35">
        <v>0.69585641915197716</v>
      </c>
      <c r="P410" s="35">
        <v>0.70994245819597712</v>
      </c>
      <c r="Q410" s="35">
        <v>0.7240284972399772</v>
      </c>
      <c r="R410" s="35">
        <v>0.73811453628397727</v>
      </c>
      <c r="S410" s="35">
        <v>0.75220057532797724</v>
      </c>
      <c r="T410" s="35">
        <v>0.76628661437197709</v>
      </c>
      <c r="U410" s="35">
        <v>0.78037265341597739</v>
      </c>
      <c r="V410" s="35">
        <v>0.79445869245997724</v>
      </c>
      <c r="W410" s="35">
        <v>0.79445869245997724</v>
      </c>
      <c r="X410" s="35">
        <v>0.79445869245997724</v>
      </c>
      <c r="Y410" s="35">
        <v>0.79445869245997724</v>
      </c>
      <c r="Z410" s="35">
        <v>0.79445869245997724</v>
      </c>
      <c r="AA410" s="35">
        <v>0.79445869245997724</v>
      </c>
      <c r="AB410" s="35">
        <v>0.79445869245997724</v>
      </c>
      <c r="AC410" s="35">
        <v>0.79445869245997724</v>
      </c>
      <c r="AD410" s="35">
        <v>0.79445869245997724</v>
      </c>
      <c r="AE410" s="35">
        <v>0.79445869245997724</v>
      </c>
    </row>
    <row r="411" spans="1:31" x14ac:dyDescent="0.2">
      <c r="A411" s="9" t="s">
        <v>704</v>
      </c>
      <c r="B411" s="4" t="s">
        <v>639</v>
      </c>
      <c r="C411" s="35">
        <v>1.9199045852799999E-2</v>
      </c>
      <c r="D411" s="35">
        <v>1.9698091705599996E-2</v>
      </c>
      <c r="E411" s="35">
        <v>2.01971375584E-2</v>
      </c>
      <c r="F411" s="35">
        <v>2.0696183411199998E-2</v>
      </c>
      <c r="G411" s="35">
        <v>2.1195229263999998E-2</v>
      </c>
      <c r="H411" s="35">
        <v>2.1694275116799999E-2</v>
      </c>
      <c r="I411" s="35">
        <v>2.2193320969599997E-2</v>
      </c>
      <c r="J411" s="35">
        <v>2.2692366822399997E-2</v>
      </c>
      <c r="K411" s="35">
        <v>2.3191412675199991E-2</v>
      </c>
      <c r="L411" s="35">
        <v>2.3690458527999992E-2</v>
      </c>
      <c r="M411" s="35">
        <v>2.4189504380800003E-2</v>
      </c>
      <c r="N411" s="35">
        <v>2.4688550233599994E-2</v>
      </c>
      <c r="O411" s="35">
        <v>2.5187596086399994E-2</v>
      </c>
      <c r="P411" s="35">
        <v>2.5686641939199992E-2</v>
      </c>
      <c r="Q411" s="35">
        <v>2.6185687791999996E-2</v>
      </c>
      <c r="R411" s="35">
        <v>2.6684733644799993E-2</v>
      </c>
      <c r="S411" s="35">
        <v>2.7183779497599984E-2</v>
      </c>
      <c r="T411" s="35">
        <v>2.7682825350399985E-2</v>
      </c>
      <c r="U411" s="35">
        <v>2.8181871203199996E-2</v>
      </c>
      <c r="V411" s="35">
        <v>2.8680917055999986E-2</v>
      </c>
      <c r="W411" s="35">
        <v>2.8680917055999986E-2</v>
      </c>
      <c r="X411" s="35">
        <v>2.8680917055999986E-2</v>
      </c>
      <c r="Y411" s="35">
        <v>2.8680917055999986E-2</v>
      </c>
      <c r="Z411" s="35">
        <v>2.8680917055999986E-2</v>
      </c>
      <c r="AA411" s="35">
        <v>2.8680917055999986E-2</v>
      </c>
      <c r="AB411" s="35">
        <v>2.8680917055999986E-2</v>
      </c>
      <c r="AC411" s="35">
        <v>2.8680917055999986E-2</v>
      </c>
      <c r="AD411" s="35">
        <v>2.8680917055999986E-2</v>
      </c>
      <c r="AE411" s="35">
        <v>2.8680917055999986E-2</v>
      </c>
    </row>
    <row r="412" spans="1:31" x14ac:dyDescent="0.2">
      <c r="A412" s="9" t="s">
        <v>705</v>
      </c>
      <c r="B412" s="4" t="s">
        <v>645</v>
      </c>
      <c r="C412" s="35">
        <v>5.0357468215999998E-2</v>
      </c>
      <c r="D412" s="35">
        <v>5.4233336431999991E-2</v>
      </c>
      <c r="E412" s="35">
        <v>5.8109204647999985E-2</v>
      </c>
      <c r="F412" s="35">
        <v>6.1985072863999985E-2</v>
      </c>
      <c r="G412" s="35">
        <v>6.5860941079999999E-2</v>
      </c>
      <c r="H412" s="35">
        <v>6.9736809295999999E-2</v>
      </c>
      <c r="I412" s="35">
        <v>7.3612677511999999E-2</v>
      </c>
      <c r="J412" s="35">
        <v>7.7488545727999972E-2</v>
      </c>
      <c r="K412" s="35">
        <v>8.1364413943999958E-2</v>
      </c>
      <c r="L412" s="35">
        <v>8.5240282159999986E-2</v>
      </c>
      <c r="M412" s="35">
        <v>8.9116150375999986E-2</v>
      </c>
      <c r="N412" s="35">
        <v>9.2992018591999986E-2</v>
      </c>
      <c r="O412" s="35">
        <v>9.6867886807999959E-2</v>
      </c>
      <c r="P412" s="35">
        <v>0.10074375502399999</v>
      </c>
      <c r="Q412" s="35">
        <v>0.10461962323999999</v>
      </c>
      <c r="R412" s="35">
        <v>0.10849549145599996</v>
      </c>
      <c r="S412" s="35">
        <v>0.11237135967199995</v>
      </c>
      <c r="T412" s="35">
        <v>0.1162472278879999</v>
      </c>
      <c r="U412" s="35">
        <v>0.12012309610399996</v>
      </c>
      <c r="V412" s="35">
        <v>0.12399896431999999</v>
      </c>
      <c r="W412" s="35">
        <v>0.12399896431999999</v>
      </c>
      <c r="X412" s="35">
        <v>0.12399896431999999</v>
      </c>
      <c r="Y412" s="35">
        <v>0.12399896431999999</v>
      </c>
      <c r="Z412" s="35">
        <v>0.12399896431999999</v>
      </c>
      <c r="AA412" s="35">
        <v>0.12399896431999999</v>
      </c>
      <c r="AB412" s="35">
        <v>0.12399896431999999</v>
      </c>
      <c r="AC412" s="35">
        <v>0.12399896431999999</v>
      </c>
      <c r="AD412" s="35">
        <v>0.12399896431999999</v>
      </c>
      <c r="AE412" s="35">
        <v>0.12399896431999999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0.72494385856022114</v>
      </c>
      <c r="D415" s="21">
        <f t="shared" si="108"/>
        <v>0.74996115856022116</v>
      </c>
      <c r="E415" s="21">
        <f t="shared" si="108"/>
        <v>0.77497845856022118</v>
      </c>
      <c r="F415" s="21">
        <f t="shared" si="108"/>
        <v>0.79999575856022109</v>
      </c>
      <c r="G415" s="21">
        <f t="shared" si="108"/>
        <v>0.82501305856022111</v>
      </c>
      <c r="H415" s="21">
        <f t="shared" si="108"/>
        <v>0.85003035856022113</v>
      </c>
      <c r="I415" s="21">
        <f t="shared" si="108"/>
        <v>0.87504765856022115</v>
      </c>
      <c r="J415" s="21">
        <f t="shared" si="108"/>
        <v>0.90006495856022117</v>
      </c>
      <c r="K415" s="21">
        <f t="shared" si="108"/>
        <v>0.92508225856022119</v>
      </c>
      <c r="L415" s="21">
        <f t="shared" si="108"/>
        <v>0.95009955856022121</v>
      </c>
      <c r="M415" s="21">
        <f t="shared" si="108"/>
        <v>0.97511685856022123</v>
      </c>
      <c r="N415" s="21">
        <f t="shared" si="108"/>
        <v>1.5820106720737348</v>
      </c>
      <c r="O415" s="21">
        <f t="shared" si="108"/>
        <v>1.6070279720737348</v>
      </c>
      <c r="P415" s="21">
        <f t="shared" si="108"/>
        <v>1.6320452720737346</v>
      </c>
      <c r="Q415" s="21">
        <f t="shared" si="108"/>
        <v>1.6570625720737349</v>
      </c>
      <c r="R415" s="21">
        <f t="shared" si="108"/>
        <v>1.6820798720737347</v>
      </c>
      <c r="S415" s="21">
        <f t="shared" si="108"/>
        <v>1.7070971720737347</v>
      </c>
      <c r="T415" s="21">
        <f t="shared" si="108"/>
        <v>1.7321144720737347</v>
      </c>
      <c r="U415" s="21">
        <f t="shared" si="108"/>
        <v>1.7571317720737347</v>
      </c>
      <c r="V415" s="21">
        <f t="shared" si="108"/>
        <v>1.7821490720737345</v>
      </c>
      <c r="W415" s="21">
        <f t="shared" si="108"/>
        <v>1.7821490720737345</v>
      </c>
      <c r="X415" s="21">
        <f t="shared" si="108"/>
        <v>1.2002725585602212</v>
      </c>
      <c r="Y415" s="21">
        <f t="shared" si="108"/>
        <v>1.2002725585602212</v>
      </c>
      <c r="Z415" s="21">
        <f t="shared" si="108"/>
        <v>1.2002725585602212</v>
      </c>
      <c r="AA415" s="21">
        <f t="shared" si="108"/>
        <v>1.2002725585602212</v>
      </c>
      <c r="AB415" s="21">
        <f t="shared" si="108"/>
        <v>1.2002725585602212</v>
      </c>
      <c r="AC415" s="21">
        <f t="shared" si="108"/>
        <v>1.2002725585602212</v>
      </c>
      <c r="AD415" s="21">
        <f t="shared" si="108"/>
        <v>1.2002725585602212</v>
      </c>
      <c r="AE415" s="21">
        <f t="shared" si="108"/>
        <v>1.2002725585602212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0.72494385856022114</v>
      </c>
      <c r="D417" s="21">
        <f t="shared" si="109"/>
        <v>0.74996115856022116</v>
      </c>
      <c r="E417" s="21">
        <f t="shared" si="109"/>
        <v>0.77497845856022118</v>
      </c>
      <c r="F417" s="21">
        <f t="shared" si="109"/>
        <v>0.79999575856022109</v>
      </c>
      <c r="G417" s="21">
        <f t="shared" si="109"/>
        <v>0.82501305856022111</v>
      </c>
      <c r="H417" s="21">
        <f t="shared" si="109"/>
        <v>0.85003035856022113</v>
      </c>
      <c r="I417" s="21">
        <f t="shared" si="109"/>
        <v>0.87504765856022115</v>
      </c>
      <c r="J417" s="21">
        <f t="shared" si="109"/>
        <v>0.90006495856022117</v>
      </c>
      <c r="K417" s="21">
        <f t="shared" si="109"/>
        <v>0.92508225856022119</v>
      </c>
      <c r="L417" s="21">
        <f t="shared" si="109"/>
        <v>0.95009955856022121</v>
      </c>
      <c r="M417" s="21">
        <f t="shared" si="109"/>
        <v>0.97511685856022123</v>
      </c>
      <c r="N417" s="21">
        <f t="shared" si="109"/>
        <v>1.5820106720737348</v>
      </c>
      <c r="O417" s="21">
        <f t="shared" si="109"/>
        <v>1.6070279720737348</v>
      </c>
      <c r="P417" s="21">
        <f t="shared" si="109"/>
        <v>1.6320452720737346</v>
      </c>
      <c r="Q417" s="21">
        <f t="shared" si="109"/>
        <v>1.6570625720737349</v>
      </c>
      <c r="R417" s="21">
        <f t="shared" si="109"/>
        <v>1.6820798720737347</v>
      </c>
      <c r="S417" s="21">
        <f t="shared" si="109"/>
        <v>1.7070971720737347</v>
      </c>
      <c r="T417" s="21">
        <f t="shared" si="109"/>
        <v>1.7321144720737347</v>
      </c>
      <c r="U417" s="21">
        <f t="shared" si="109"/>
        <v>1.7571317720737347</v>
      </c>
      <c r="V417" s="21">
        <f t="shared" si="109"/>
        <v>1.7821490720737345</v>
      </c>
      <c r="W417" s="21">
        <f t="shared" si="109"/>
        <v>1.7821490720737345</v>
      </c>
      <c r="X417" s="21">
        <f t="shared" si="109"/>
        <v>1.2002725585602212</v>
      </c>
      <c r="Y417" s="21">
        <f t="shared" si="109"/>
        <v>1.2002725585602212</v>
      </c>
      <c r="Z417" s="21">
        <f t="shared" si="109"/>
        <v>1.2002725585602212</v>
      </c>
      <c r="AA417" s="21">
        <f t="shared" si="109"/>
        <v>1.2002725585602212</v>
      </c>
      <c r="AB417" s="21">
        <f t="shared" si="109"/>
        <v>1.2002725585602212</v>
      </c>
      <c r="AC417" s="21">
        <f t="shared" si="109"/>
        <v>1.2002725585602212</v>
      </c>
      <c r="AD417" s="21">
        <f t="shared" si="109"/>
        <v>1.2002725585602212</v>
      </c>
      <c r="AE417" s="21">
        <f t="shared" si="109"/>
        <v>1.2002725585602212</v>
      </c>
    </row>
    <row r="418" spans="1:63" x14ac:dyDescent="0.2">
      <c r="A418" s="9" t="s">
        <v>713</v>
      </c>
      <c r="B418" s="4" t="s">
        <v>550</v>
      </c>
      <c r="C418" s="35">
        <v>0.72494385856022114</v>
      </c>
      <c r="D418" s="35">
        <v>0.74996115856022116</v>
      </c>
      <c r="E418" s="35">
        <v>0.77497845856022118</v>
      </c>
      <c r="F418" s="35">
        <v>0.79999575856022109</v>
      </c>
      <c r="G418" s="35">
        <v>0.82501305856022111</v>
      </c>
      <c r="H418" s="35">
        <v>0.85003035856022113</v>
      </c>
      <c r="I418" s="35">
        <v>0.87504765856022115</v>
      </c>
      <c r="J418" s="35">
        <v>0.90006495856022117</v>
      </c>
      <c r="K418" s="35">
        <v>0.92508225856022119</v>
      </c>
      <c r="L418" s="35">
        <v>0.95009955856022121</v>
      </c>
      <c r="M418" s="35">
        <v>0.97511685856022123</v>
      </c>
      <c r="N418" s="35">
        <v>1.5820106720737348</v>
      </c>
      <c r="O418" s="35">
        <v>1.6070279720737348</v>
      </c>
      <c r="P418" s="35">
        <v>1.6320452720737346</v>
      </c>
      <c r="Q418" s="35">
        <v>1.6570625720737349</v>
      </c>
      <c r="R418" s="35">
        <v>1.6820798720737347</v>
      </c>
      <c r="S418" s="35">
        <v>1.7070971720737347</v>
      </c>
      <c r="T418" s="35">
        <v>1.7321144720737347</v>
      </c>
      <c r="U418" s="35">
        <v>1.7571317720737347</v>
      </c>
      <c r="V418" s="35">
        <v>1.7821490720737345</v>
      </c>
      <c r="W418" s="35">
        <v>1.7821490720737345</v>
      </c>
      <c r="X418" s="35">
        <v>1.2002725585602212</v>
      </c>
      <c r="Y418" s="35">
        <v>1.2002725585602212</v>
      </c>
      <c r="Z418" s="35">
        <v>1.2002725585602212</v>
      </c>
      <c r="AA418" s="35">
        <v>1.2002725585602212</v>
      </c>
      <c r="AB418" s="35">
        <v>1.2002725585602212</v>
      </c>
      <c r="AC418" s="35">
        <v>1.2002725585602212</v>
      </c>
      <c r="AD418" s="35">
        <v>1.2002725585602212</v>
      </c>
      <c r="AE418" s="35">
        <v>1.2002725585602212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1.5804364144472116</v>
      </c>
      <c r="D425" s="28">
        <f t="shared" si="110"/>
        <v>1.6084569827855488</v>
      </c>
      <c r="E425" s="28">
        <f t="shared" si="110"/>
        <v>1.7652542864571379</v>
      </c>
      <c r="F425" s="28">
        <f t="shared" si="110"/>
        <v>1.7798119382139304</v>
      </c>
      <c r="G425" s="28">
        <f t="shared" si="110"/>
        <v>1.7833401416904615</v>
      </c>
      <c r="H425" s="28">
        <f t="shared" si="110"/>
        <v>1.8156618956727384</v>
      </c>
      <c r="I425" s="28">
        <f t="shared" si="110"/>
        <v>1.8390930539607691</v>
      </c>
      <c r="J425" s="28">
        <f t="shared" si="110"/>
        <v>1.867466806749364</v>
      </c>
      <c r="K425" s="28">
        <f t="shared" si="110"/>
        <v>1.8717897649527624</v>
      </c>
      <c r="L425" s="28">
        <f t="shared" si="110"/>
        <v>1.8379847876384992</v>
      </c>
      <c r="M425" s="28">
        <f t="shared" si="110"/>
        <v>1.8495756577893616</v>
      </c>
      <c r="N425" s="28">
        <f t="shared" si="110"/>
        <v>1.8487835050533168</v>
      </c>
      <c r="O425" s="28">
        <f t="shared" si="110"/>
        <v>2.1757171530211532</v>
      </c>
      <c r="P425" s="28">
        <f t="shared" si="110"/>
        <v>2.3683450749194259</v>
      </c>
      <c r="Q425" s="28">
        <f t="shared" si="110"/>
        <v>2.4120911604491058</v>
      </c>
      <c r="R425" s="28">
        <f t="shared" si="110"/>
        <v>2.3721332692924881</v>
      </c>
      <c r="S425" s="28">
        <f t="shared" si="110"/>
        <v>2.4160909829564843</v>
      </c>
      <c r="T425" s="28">
        <f t="shared" si="110"/>
        <v>2.4613424011407448</v>
      </c>
      <c r="U425" s="28">
        <f t="shared" si="110"/>
        <v>2.4764460765174054</v>
      </c>
      <c r="V425" s="28">
        <f t="shared" si="110"/>
        <v>2.3619969167027617</v>
      </c>
      <c r="W425" s="28">
        <f t="shared" si="110"/>
        <v>2.248985437694718</v>
      </c>
      <c r="X425" s="28">
        <f t="shared" si="110"/>
        <v>2.2762172482227987</v>
      </c>
      <c r="Y425" s="28">
        <f t="shared" si="110"/>
        <v>2.4173073020615008</v>
      </c>
      <c r="Z425" s="28">
        <f t="shared" si="110"/>
        <v>2.5449269439804887</v>
      </c>
      <c r="AA425" s="28">
        <f t="shared" si="110"/>
        <v>2.5565905872144974</v>
      </c>
      <c r="AB425" s="28">
        <f t="shared" si="110"/>
        <v>3.1418510139761113</v>
      </c>
      <c r="AC425" s="28">
        <f t="shared" si="110"/>
        <v>2.9668710435152459</v>
      </c>
      <c r="AD425" s="28">
        <f t="shared" si="110"/>
        <v>2.9430723637899776</v>
      </c>
      <c r="AE425" s="28">
        <f t="shared" si="110"/>
        <v>3.4093627945681884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1.5804364144472116</v>
      </c>
      <c r="D431" s="21">
        <f t="shared" ref="D431:AE431" si="112">+D432+D433</f>
        <v>1.6084569827855488</v>
      </c>
      <c r="E431" s="21">
        <f t="shared" si="112"/>
        <v>1.7652542864571379</v>
      </c>
      <c r="F431" s="21">
        <f t="shared" si="112"/>
        <v>1.7798119382139304</v>
      </c>
      <c r="G431" s="21">
        <f t="shared" si="112"/>
        <v>1.7833401416904615</v>
      </c>
      <c r="H431" s="21">
        <f t="shared" si="112"/>
        <v>1.8156618956727384</v>
      </c>
      <c r="I431" s="21">
        <f t="shared" si="112"/>
        <v>1.8390930539607691</v>
      </c>
      <c r="J431" s="21">
        <f t="shared" si="112"/>
        <v>1.867466806749364</v>
      </c>
      <c r="K431" s="21">
        <f t="shared" si="112"/>
        <v>1.8717897649527624</v>
      </c>
      <c r="L431" s="21">
        <f t="shared" si="112"/>
        <v>1.8379847876384992</v>
      </c>
      <c r="M431" s="21">
        <f t="shared" si="112"/>
        <v>1.8495756577893616</v>
      </c>
      <c r="N431" s="21">
        <f t="shared" si="112"/>
        <v>1.8487835050533168</v>
      </c>
      <c r="O431" s="21">
        <f t="shared" si="112"/>
        <v>2.1757171530211532</v>
      </c>
      <c r="P431" s="21">
        <f t="shared" si="112"/>
        <v>2.3683450749194259</v>
      </c>
      <c r="Q431" s="21">
        <f t="shared" si="112"/>
        <v>2.4120911604491058</v>
      </c>
      <c r="R431" s="21">
        <f t="shared" si="112"/>
        <v>2.3721332692924881</v>
      </c>
      <c r="S431" s="21">
        <f t="shared" si="112"/>
        <v>2.4160909829564843</v>
      </c>
      <c r="T431" s="21">
        <f t="shared" si="112"/>
        <v>2.4613424011407448</v>
      </c>
      <c r="U431" s="21">
        <f t="shared" si="112"/>
        <v>2.4764460765174054</v>
      </c>
      <c r="V431" s="21">
        <f t="shared" si="112"/>
        <v>2.3619969167027617</v>
      </c>
      <c r="W431" s="21">
        <f t="shared" si="112"/>
        <v>2.248985437694718</v>
      </c>
      <c r="X431" s="21">
        <f t="shared" si="112"/>
        <v>2.2762172482227987</v>
      </c>
      <c r="Y431" s="21">
        <f t="shared" si="112"/>
        <v>2.4173073020615008</v>
      </c>
      <c r="Z431" s="21">
        <f t="shared" si="112"/>
        <v>2.5449269439804887</v>
      </c>
      <c r="AA431" s="21">
        <f t="shared" si="112"/>
        <v>2.5565905872144974</v>
      </c>
      <c r="AB431" s="21">
        <f t="shared" si="112"/>
        <v>3.1418510139761113</v>
      </c>
      <c r="AC431" s="21">
        <f t="shared" si="112"/>
        <v>2.9668710435152459</v>
      </c>
      <c r="AD431" s="21">
        <f t="shared" si="112"/>
        <v>2.9430723637899776</v>
      </c>
      <c r="AE431" s="21">
        <f t="shared" si="112"/>
        <v>3.4093627945681884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1.5804364144472116</v>
      </c>
      <c r="D433" s="27">
        <v>1.6084569827855488</v>
      </c>
      <c r="E433" s="27">
        <v>1.7652542864571379</v>
      </c>
      <c r="F433" s="27">
        <v>1.7798119382139304</v>
      </c>
      <c r="G433" s="27">
        <v>1.7833401416904615</v>
      </c>
      <c r="H433" s="27">
        <v>1.8156618956727384</v>
      </c>
      <c r="I433" s="27">
        <v>1.8390930539607691</v>
      </c>
      <c r="J433" s="27">
        <v>1.867466806749364</v>
      </c>
      <c r="K433" s="27">
        <v>1.8717897649527624</v>
      </c>
      <c r="L433" s="27">
        <v>1.8379847876384992</v>
      </c>
      <c r="M433" s="27">
        <v>1.8495756577893616</v>
      </c>
      <c r="N433" s="27">
        <v>1.8487835050533168</v>
      </c>
      <c r="O433" s="27">
        <v>2.1757171530211532</v>
      </c>
      <c r="P433" s="27">
        <v>2.3683450749194259</v>
      </c>
      <c r="Q433" s="27">
        <v>2.4120911604491058</v>
      </c>
      <c r="R433" s="27">
        <v>2.3721332692924881</v>
      </c>
      <c r="S433" s="27">
        <v>2.4160909829564843</v>
      </c>
      <c r="T433" s="27">
        <v>2.4613424011407448</v>
      </c>
      <c r="U433" s="27">
        <v>2.4764460765174054</v>
      </c>
      <c r="V433" s="27">
        <v>2.3619969167027617</v>
      </c>
      <c r="W433" s="27">
        <v>2.248985437694718</v>
      </c>
      <c r="X433" s="27">
        <v>2.2762172482227987</v>
      </c>
      <c r="Y433" s="27">
        <v>2.4173073020615008</v>
      </c>
      <c r="Z433" s="27">
        <v>2.5449269439804887</v>
      </c>
      <c r="AA433" s="27">
        <v>2.5565905872144974</v>
      </c>
      <c r="AB433" s="27">
        <v>3.1418510139761113</v>
      </c>
      <c r="AC433" s="27">
        <v>2.9668710435152459</v>
      </c>
      <c r="AD433" s="27">
        <v>2.9430723637899776</v>
      </c>
      <c r="AE433" s="27">
        <v>3.4093627945681884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874.2966757680648</v>
      </c>
      <c r="D455" s="28">
        <f t="shared" si="115"/>
        <v>925.59742491427937</v>
      </c>
      <c r="E455" s="28">
        <f t="shared" si="115"/>
        <v>1003.2190103309606</v>
      </c>
      <c r="F455" s="28">
        <f t="shared" si="115"/>
        <v>1060.7455346964948</v>
      </c>
      <c r="G455" s="28">
        <f t="shared" si="115"/>
        <v>1160.814799208465</v>
      </c>
      <c r="H455" s="28">
        <f t="shared" si="115"/>
        <v>1204.7758555336088</v>
      </c>
      <c r="I455" s="28">
        <f t="shared" si="115"/>
        <v>1245.5758080030309</v>
      </c>
      <c r="J455" s="28">
        <f t="shared" si="115"/>
        <v>1377.3720701082764</v>
      </c>
      <c r="K455" s="28">
        <f t="shared" si="115"/>
        <v>1405.7418696274997</v>
      </c>
      <c r="L455" s="28">
        <f t="shared" si="115"/>
        <v>1443.6289287915838</v>
      </c>
      <c r="M455" s="28">
        <f t="shared" si="115"/>
        <v>1479.2221370882869</v>
      </c>
      <c r="N455" s="28">
        <f t="shared" si="115"/>
        <v>1584.5763556996715</v>
      </c>
      <c r="O455" s="28">
        <f t="shared" si="115"/>
        <v>1641.4006460161584</v>
      </c>
      <c r="P455" s="28">
        <f t="shared" si="115"/>
        <v>1515.812995701149</v>
      </c>
      <c r="Q455" s="28">
        <f t="shared" si="115"/>
        <v>1464.9759885321714</v>
      </c>
      <c r="R455" s="28">
        <f t="shared" si="115"/>
        <v>1633.2896393762644</v>
      </c>
      <c r="S455" s="28">
        <f t="shared" si="115"/>
        <v>1714.7377528716506</v>
      </c>
      <c r="T455" s="28">
        <f t="shared" si="115"/>
        <v>1818.3462878241023</v>
      </c>
      <c r="U455" s="28">
        <f t="shared" si="115"/>
        <v>1870.9652328420236</v>
      </c>
      <c r="V455" s="28">
        <f t="shared" si="115"/>
        <v>1992.7762681205311</v>
      </c>
      <c r="W455" s="28">
        <f t="shared" si="115"/>
        <v>2097.8981094904693</v>
      </c>
      <c r="X455" s="28">
        <f t="shared" si="115"/>
        <v>1934.4869572094797</v>
      </c>
      <c r="Y455" s="28">
        <f t="shared" si="115"/>
        <v>1644.2904841567868</v>
      </c>
      <c r="Z455" s="28">
        <f t="shared" si="115"/>
        <v>1891.6892581414638</v>
      </c>
      <c r="AA455" s="28">
        <f t="shared" si="115"/>
        <v>1903.9886339227135</v>
      </c>
      <c r="AB455" s="28">
        <f t="shared" si="115"/>
        <v>1897.8415265765111</v>
      </c>
      <c r="AC455" s="28">
        <f t="shared" si="115"/>
        <v>1750.2891000068892</v>
      </c>
      <c r="AD455" s="28">
        <f t="shared" si="115"/>
        <v>2086.7218988478876</v>
      </c>
      <c r="AE455" s="28">
        <f t="shared" si="115"/>
        <v>2150.6851891559836</v>
      </c>
    </row>
    <row r="456" spans="1:31" x14ac:dyDescent="0.2">
      <c r="A456" s="6" t="s">
        <v>19</v>
      </c>
      <c r="B456" s="7" t="s">
        <v>20</v>
      </c>
      <c r="C456" s="28">
        <f>+C457+C463+C467</f>
        <v>476.00080071982552</v>
      </c>
      <c r="D456" s="28">
        <f t="shared" ref="D456:AE456" si="116">+D457+D463+D467</f>
        <v>479.38944572079356</v>
      </c>
      <c r="E456" s="28">
        <f t="shared" si="116"/>
        <v>519.2235435496741</v>
      </c>
      <c r="F456" s="28">
        <f t="shared" si="116"/>
        <v>604.55082910803083</v>
      </c>
      <c r="G456" s="28">
        <f t="shared" si="116"/>
        <v>677.74059943049224</v>
      </c>
      <c r="H456" s="28">
        <f t="shared" si="116"/>
        <v>697.0722997173807</v>
      </c>
      <c r="I456" s="28">
        <f t="shared" si="116"/>
        <v>712.96929764974595</v>
      </c>
      <c r="J456" s="28">
        <f t="shared" si="116"/>
        <v>845.46476834381838</v>
      </c>
      <c r="K456" s="28">
        <f t="shared" si="116"/>
        <v>830.7295088320576</v>
      </c>
      <c r="L456" s="28">
        <f t="shared" si="116"/>
        <v>840.9510647760959</v>
      </c>
      <c r="M456" s="28">
        <f t="shared" si="116"/>
        <v>843.8514915025205</v>
      </c>
      <c r="N456" s="28">
        <f t="shared" si="116"/>
        <v>926.81743614904178</v>
      </c>
      <c r="O456" s="28">
        <f t="shared" si="116"/>
        <v>920.42405438103526</v>
      </c>
      <c r="P456" s="28">
        <f t="shared" si="116"/>
        <v>867.33666883399678</v>
      </c>
      <c r="Q456" s="28">
        <f t="shared" si="116"/>
        <v>831.2783674859096</v>
      </c>
      <c r="R456" s="28">
        <f t="shared" si="116"/>
        <v>943.50379458229349</v>
      </c>
      <c r="S456" s="28">
        <f t="shared" si="116"/>
        <v>1011.2242927558358</v>
      </c>
      <c r="T456" s="28">
        <f t="shared" si="116"/>
        <v>1064.2945119549436</v>
      </c>
      <c r="U456" s="28">
        <f t="shared" si="116"/>
        <v>1141.1019259249049</v>
      </c>
      <c r="V456" s="28">
        <f t="shared" si="116"/>
        <v>1270.1426917813319</v>
      </c>
      <c r="W456" s="28">
        <f t="shared" si="116"/>
        <v>1382.467072343055</v>
      </c>
      <c r="X456" s="28">
        <f t="shared" si="116"/>
        <v>1590.3155513180047</v>
      </c>
      <c r="Y456" s="28">
        <f t="shared" si="116"/>
        <v>1389.5951974675309</v>
      </c>
      <c r="Z456" s="28">
        <f t="shared" si="116"/>
        <v>1640.1940240821032</v>
      </c>
      <c r="AA456" s="28">
        <f t="shared" si="116"/>
        <v>1645.9295092095413</v>
      </c>
      <c r="AB456" s="28">
        <f t="shared" si="116"/>
        <v>1652.9270539197573</v>
      </c>
      <c r="AC456" s="28">
        <f t="shared" si="116"/>
        <v>1510.0105760833667</v>
      </c>
      <c r="AD456" s="28">
        <f t="shared" si="116"/>
        <v>1791.4697609442676</v>
      </c>
      <c r="AE456" s="28">
        <f t="shared" si="116"/>
        <v>1908.3291703517668</v>
      </c>
    </row>
    <row r="457" spans="1:31" x14ac:dyDescent="0.2">
      <c r="A457" s="8" t="s">
        <v>23</v>
      </c>
      <c r="B457" s="4" t="s">
        <v>24</v>
      </c>
      <c r="C457" s="21">
        <f>+C458+C459+C460+C461+C462</f>
        <v>476.00080071982552</v>
      </c>
      <c r="D457" s="21">
        <f t="shared" ref="D457:AE457" si="117">+D458+D459+D460+D461+D462</f>
        <v>479.38944572079356</v>
      </c>
      <c r="E457" s="21">
        <f t="shared" si="117"/>
        <v>519.2235435496741</v>
      </c>
      <c r="F457" s="21">
        <f t="shared" si="117"/>
        <v>604.55082910803083</v>
      </c>
      <c r="G457" s="21">
        <f t="shared" si="117"/>
        <v>677.74059943049224</v>
      </c>
      <c r="H457" s="21">
        <f t="shared" si="117"/>
        <v>697.0722997173807</v>
      </c>
      <c r="I457" s="21">
        <f t="shared" si="117"/>
        <v>712.96929764974595</v>
      </c>
      <c r="J457" s="21">
        <f t="shared" si="117"/>
        <v>845.46476834381838</v>
      </c>
      <c r="K457" s="21">
        <f t="shared" si="117"/>
        <v>830.7295088320576</v>
      </c>
      <c r="L457" s="21">
        <f t="shared" si="117"/>
        <v>840.9510647760959</v>
      </c>
      <c r="M457" s="21">
        <f t="shared" si="117"/>
        <v>843.8514915025205</v>
      </c>
      <c r="N457" s="21">
        <f t="shared" si="117"/>
        <v>926.81743614904178</v>
      </c>
      <c r="O457" s="21">
        <f t="shared" si="117"/>
        <v>920.42405438103526</v>
      </c>
      <c r="P457" s="21">
        <f t="shared" si="117"/>
        <v>867.33666883399678</v>
      </c>
      <c r="Q457" s="21">
        <f t="shared" si="117"/>
        <v>831.2783674859096</v>
      </c>
      <c r="R457" s="21">
        <f t="shared" si="117"/>
        <v>943.50379458229349</v>
      </c>
      <c r="S457" s="21">
        <f t="shared" si="117"/>
        <v>1011.2242927558358</v>
      </c>
      <c r="T457" s="21">
        <f t="shared" si="117"/>
        <v>1064.2945119549436</v>
      </c>
      <c r="U457" s="21">
        <f t="shared" si="117"/>
        <v>1141.1019259249049</v>
      </c>
      <c r="V457" s="21">
        <f t="shared" si="117"/>
        <v>1270.1426917813319</v>
      </c>
      <c r="W457" s="21">
        <f t="shared" si="117"/>
        <v>1382.467072343055</v>
      </c>
      <c r="X457" s="21">
        <f t="shared" si="117"/>
        <v>1590.3155513180047</v>
      </c>
      <c r="Y457" s="21">
        <f t="shared" si="117"/>
        <v>1389.5951974675309</v>
      </c>
      <c r="Z457" s="21">
        <f t="shared" si="117"/>
        <v>1640.1940240821032</v>
      </c>
      <c r="AA457" s="21">
        <f t="shared" si="117"/>
        <v>1645.9295092095413</v>
      </c>
      <c r="AB457" s="21">
        <f t="shared" si="117"/>
        <v>1652.9270539197573</v>
      </c>
      <c r="AC457" s="21">
        <f t="shared" si="117"/>
        <v>1510.0105760833667</v>
      </c>
      <c r="AD457" s="21">
        <f t="shared" si="117"/>
        <v>1791.4697609442676</v>
      </c>
      <c r="AE457" s="21">
        <f t="shared" si="117"/>
        <v>1908.3291703517668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8">+D8</f>
        <v>0</v>
      </c>
      <c r="E458" s="37">
        <f t="shared" si="118"/>
        <v>0</v>
      </c>
      <c r="F458" s="37">
        <f t="shared" si="118"/>
        <v>0</v>
      </c>
      <c r="G458" s="37">
        <f t="shared" si="118"/>
        <v>0</v>
      </c>
      <c r="H458" s="37">
        <f t="shared" si="118"/>
        <v>0</v>
      </c>
      <c r="I458" s="37">
        <f t="shared" si="118"/>
        <v>0</v>
      </c>
      <c r="J458" s="37">
        <f t="shared" si="118"/>
        <v>0</v>
      </c>
      <c r="K458" s="37">
        <f t="shared" si="118"/>
        <v>0</v>
      </c>
      <c r="L458" s="37">
        <f t="shared" si="118"/>
        <v>0</v>
      </c>
      <c r="M458" s="37">
        <f t="shared" si="118"/>
        <v>0</v>
      </c>
      <c r="N458" s="37">
        <f t="shared" si="118"/>
        <v>0</v>
      </c>
      <c r="O458" s="37">
        <f t="shared" si="118"/>
        <v>0</v>
      </c>
      <c r="P458" s="37">
        <f t="shared" si="118"/>
        <v>0</v>
      </c>
      <c r="Q458" s="37">
        <f t="shared" si="118"/>
        <v>0</v>
      </c>
      <c r="R458" s="37">
        <f t="shared" si="118"/>
        <v>0</v>
      </c>
      <c r="S458" s="37">
        <f t="shared" si="118"/>
        <v>0</v>
      </c>
      <c r="T458" s="37">
        <f t="shared" si="118"/>
        <v>10.38911715978147</v>
      </c>
      <c r="U458" s="37">
        <f t="shared" si="118"/>
        <v>44.969741177934054</v>
      </c>
      <c r="V458" s="37">
        <f t="shared" si="118"/>
        <v>65.070722567191922</v>
      </c>
      <c r="W458" s="37">
        <f t="shared" si="118"/>
        <v>17.63088539885614</v>
      </c>
      <c r="X458" s="37">
        <f t="shared" si="118"/>
        <v>149.79466893178838</v>
      </c>
      <c r="Y458" s="37">
        <f t="shared" si="118"/>
        <v>48.28575962963793</v>
      </c>
      <c r="Z458" s="37">
        <f t="shared" si="118"/>
        <v>40.502500589895668</v>
      </c>
      <c r="AA458" s="37">
        <f t="shared" si="118"/>
        <v>44.734072807719123</v>
      </c>
      <c r="AB458" s="37">
        <f t="shared" si="118"/>
        <v>87.110693527608859</v>
      </c>
      <c r="AC458" s="37">
        <f t="shared" si="118"/>
        <v>13.188229772051224</v>
      </c>
      <c r="AD458" s="37">
        <f t="shared" si="118"/>
        <v>7.7950187059211142</v>
      </c>
      <c r="AE458" s="37">
        <f t="shared" si="118"/>
        <v>1.6914316395125555</v>
      </c>
    </row>
    <row r="459" spans="1:31" x14ac:dyDescent="0.2">
      <c r="A459" s="8" t="s">
        <v>43</v>
      </c>
      <c r="B459" s="4" t="s">
        <v>44</v>
      </c>
      <c r="C459" s="37">
        <f>+C17</f>
        <v>98.948214420087965</v>
      </c>
      <c r="D459" s="37">
        <f t="shared" ref="D459:AE459" si="119">+D17</f>
        <v>75.560703464310535</v>
      </c>
      <c r="E459" s="37">
        <f t="shared" si="119"/>
        <v>81.369664245433029</v>
      </c>
      <c r="F459" s="37">
        <f t="shared" si="119"/>
        <v>125.31202456282904</v>
      </c>
      <c r="G459" s="37">
        <f t="shared" si="119"/>
        <v>135.03246054441237</v>
      </c>
      <c r="H459" s="37">
        <f t="shared" si="119"/>
        <v>122.33087953713589</v>
      </c>
      <c r="I459" s="37">
        <f t="shared" si="119"/>
        <v>107.68566401641485</v>
      </c>
      <c r="J459" s="37">
        <f t="shared" si="119"/>
        <v>199.77830825972427</v>
      </c>
      <c r="K459" s="37">
        <f t="shared" si="119"/>
        <v>182.31509045905392</v>
      </c>
      <c r="L459" s="37">
        <f t="shared" si="119"/>
        <v>163.03291726226797</v>
      </c>
      <c r="M459" s="37">
        <f t="shared" si="119"/>
        <v>148.76647690965967</v>
      </c>
      <c r="N459" s="37">
        <f t="shared" si="119"/>
        <v>268.90467267899169</v>
      </c>
      <c r="O459" s="37">
        <f t="shared" si="119"/>
        <v>252.55434429332939</v>
      </c>
      <c r="P459" s="37">
        <f t="shared" si="119"/>
        <v>177.04393131293608</v>
      </c>
      <c r="Q459" s="37">
        <f t="shared" si="119"/>
        <v>112.9474192244457</v>
      </c>
      <c r="R459" s="37">
        <f t="shared" si="119"/>
        <v>201.44323092497382</v>
      </c>
      <c r="S459" s="37">
        <f t="shared" si="119"/>
        <v>239.39970041860349</v>
      </c>
      <c r="T459" s="37">
        <f t="shared" si="119"/>
        <v>216.09623136525852</v>
      </c>
      <c r="U459" s="37">
        <f t="shared" si="119"/>
        <v>182.47167485712674</v>
      </c>
      <c r="V459" s="37">
        <f t="shared" si="119"/>
        <v>241.65648532231654</v>
      </c>
      <c r="W459" s="37">
        <f t="shared" si="119"/>
        <v>343.5799093048974</v>
      </c>
      <c r="X459" s="37">
        <f t="shared" si="119"/>
        <v>331.467975850166</v>
      </c>
      <c r="Y459" s="37">
        <f t="shared" si="119"/>
        <v>198.19119989946603</v>
      </c>
      <c r="Z459" s="37">
        <f t="shared" si="119"/>
        <v>390.70016223280203</v>
      </c>
      <c r="AA459" s="37">
        <f t="shared" si="119"/>
        <v>451.97667604755884</v>
      </c>
      <c r="AB459" s="37">
        <f t="shared" si="119"/>
        <v>344.64124526463331</v>
      </c>
      <c r="AC459" s="37">
        <f t="shared" si="119"/>
        <v>197.67831553594311</v>
      </c>
      <c r="AD459" s="37">
        <f t="shared" si="119"/>
        <v>412.8931095965786</v>
      </c>
      <c r="AE459" s="37">
        <f t="shared" si="119"/>
        <v>450.68168278942312</v>
      </c>
    </row>
    <row r="460" spans="1:31" x14ac:dyDescent="0.2">
      <c r="A460" s="9" t="s">
        <v>71</v>
      </c>
      <c r="B460" s="4" t="s">
        <v>72</v>
      </c>
      <c r="C460" s="37">
        <f>+C31</f>
        <v>293.05924285955956</v>
      </c>
      <c r="D460" s="37">
        <f t="shared" ref="D460:AE460" si="120">+D31</f>
        <v>305.22597455147354</v>
      </c>
      <c r="E460" s="37">
        <f t="shared" si="120"/>
        <v>333.55371992854356</v>
      </c>
      <c r="F460" s="37">
        <f t="shared" si="120"/>
        <v>371.13174227896195</v>
      </c>
      <c r="G460" s="37">
        <f t="shared" si="120"/>
        <v>417.95186490219527</v>
      </c>
      <c r="H460" s="37">
        <f t="shared" si="120"/>
        <v>462.96100294572614</v>
      </c>
      <c r="I460" s="37">
        <f t="shared" si="120"/>
        <v>500.13276978702254</v>
      </c>
      <c r="J460" s="37">
        <f t="shared" si="120"/>
        <v>527.54022641999757</v>
      </c>
      <c r="K460" s="37">
        <f t="shared" si="120"/>
        <v>555.19475873374154</v>
      </c>
      <c r="L460" s="37">
        <f t="shared" si="120"/>
        <v>577.20596893711138</v>
      </c>
      <c r="M460" s="37">
        <f t="shared" si="120"/>
        <v>591.72436616739208</v>
      </c>
      <c r="N460" s="37">
        <f t="shared" si="120"/>
        <v>557.46301150209797</v>
      </c>
      <c r="O460" s="37">
        <f t="shared" si="120"/>
        <v>566.95863619935642</v>
      </c>
      <c r="P460" s="37">
        <f t="shared" si="120"/>
        <v>582.19337668765093</v>
      </c>
      <c r="Q460" s="37">
        <f t="shared" si="120"/>
        <v>597.81955967282681</v>
      </c>
      <c r="R460" s="37">
        <f t="shared" si="120"/>
        <v>637.93897600095352</v>
      </c>
      <c r="S460" s="37">
        <f t="shared" si="120"/>
        <v>667.65467685306191</v>
      </c>
      <c r="T460" s="37">
        <f t="shared" si="120"/>
        <v>722.45118799086015</v>
      </c>
      <c r="U460" s="37">
        <f t="shared" si="120"/>
        <v>773.46773718026179</v>
      </c>
      <c r="V460" s="37">
        <f t="shared" si="120"/>
        <v>820.19533309857729</v>
      </c>
      <c r="W460" s="37">
        <f t="shared" si="120"/>
        <v>844.37411642431346</v>
      </c>
      <c r="X460" s="37">
        <f t="shared" si="120"/>
        <v>923.06634221417892</v>
      </c>
      <c r="Y460" s="37">
        <f t="shared" si="120"/>
        <v>965.08033750472555</v>
      </c>
      <c r="Z460" s="37">
        <f t="shared" si="120"/>
        <v>1050.7030524183206</v>
      </c>
      <c r="AA460" s="37">
        <f t="shared" si="120"/>
        <v>1002.2664459591684</v>
      </c>
      <c r="AB460" s="37">
        <f t="shared" si="120"/>
        <v>1088.0341305329389</v>
      </c>
      <c r="AC460" s="37">
        <f t="shared" si="120"/>
        <v>1140.7970524620819</v>
      </c>
      <c r="AD460" s="37">
        <f t="shared" si="120"/>
        <v>1192.6377234065756</v>
      </c>
      <c r="AE460" s="37">
        <f t="shared" si="120"/>
        <v>1276.7184387523755</v>
      </c>
    </row>
    <row r="461" spans="1:31" x14ac:dyDescent="0.2">
      <c r="A461" s="8" t="s">
        <v>115</v>
      </c>
      <c r="B461" s="4" t="s">
        <v>116</v>
      </c>
      <c r="C461" s="37">
        <f>+C53</f>
        <v>83.993343440178023</v>
      </c>
      <c r="D461" s="37">
        <f t="shared" ref="D461:AE461" si="121">+D53</f>
        <v>98.602767705009484</v>
      </c>
      <c r="E461" s="37">
        <f t="shared" si="121"/>
        <v>104.30015937569749</v>
      </c>
      <c r="F461" s="37">
        <f t="shared" si="121"/>
        <v>108.10706226623981</v>
      </c>
      <c r="G461" s="37">
        <f t="shared" si="121"/>
        <v>124.7562739838846</v>
      </c>
      <c r="H461" s="37">
        <f t="shared" si="121"/>
        <v>111.78041723451877</v>
      </c>
      <c r="I461" s="37">
        <f t="shared" si="121"/>
        <v>105.1508638463085</v>
      </c>
      <c r="J461" s="37">
        <f t="shared" si="121"/>
        <v>118.14623366409661</v>
      </c>
      <c r="K461" s="37">
        <f t="shared" si="121"/>
        <v>93.219659639262233</v>
      </c>
      <c r="L461" s="37">
        <f t="shared" si="121"/>
        <v>100.71217857671658</v>
      </c>
      <c r="M461" s="37">
        <f t="shared" si="121"/>
        <v>103.3606484254687</v>
      </c>
      <c r="N461" s="37">
        <f t="shared" si="121"/>
        <v>100.44975196795217</v>
      </c>
      <c r="O461" s="37">
        <f t="shared" si="121"/>
        <v>100.91107388834953</v>
      </c>
      <c r="P461" s="37">
        <f t="shared" si="121"/>
        <v>108.09936083340969</v>
      </c>
      <c r="Q461" s="37">
        <f t="shared" si="121"/>
        <v>120.511388588637</v>
      </c>
      <c r="R461" s="37">
        <f t="shared" si="121"/>
        <v>104.1215876563661</v>
      </c>
      <c r="S461" s="37">
        <f t="shared" si="121"/>
        <v>104.16991548417039</v>
      </c>
      <c r="T461" s="37">
        <f t="shared" si="121"/>
        <v>115.35797543904349</v>
      </c>
      <c r="U461" s="37">
        <f t="shared" si="121"/>
        <v>140.19277270958236</v>
      </c>
      <c r="V461" s="37">
        <f t="shared" si="121"/>
        <v>143.22015079324621</v>
      </c>
      <c r="W461" s="37">
        <f t="shared" si="121"/>
        <v>176.64044611009447</v>
      </c>
      <c r="X461" s="37">
        <f t="shared" si="121"/>
        <v>185.68286180650819</v>
      </c>
      <c r="Y461" s="37">
        <f t="shared" si="121"/>
        <v>176.2099164641813</v>
      </c>
      <c r="Z461" s="37">
        <f t="shared" si="121"/>
        <v>156.09159242632762</v>
      </c>
      <c r="AA461" s="37">
        <f t="shared" si="121"/>
        <v>144.73409352900183</v>
      </c>
      <c r="AB461" s="37">
        <f t="shared" si="121"/>
        <v>131.21105497329432</v>
      </c>
      <c r="AC461" s="37">
        <f t="shared" si="121"/>
        <v>158.21733023965197</v>
      </c>
      <c r="AD461" s="37">
        <f t="shared" si="121"/>
        <v>177.76750468007111</v>
      </c>
      <c r="AE461" s="37">
        <f t="shared" si="121"/>
        <v>179.07521086282176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0.24171510489343226</v>
      </c>
      <c r="X462" s="37">
        <f t="shared" si="122"/>
        <v>0.30370251536326992</v>
      </c>
      <c r="Y462" s="37">
        <f t="shared" si="122"/>
        <v>1.8279839695200797</v>
      </c>
      <c r="Z462" s="37">
        <f t="shared" si="122"/>
        <v>2.1967164147572449</v>
      </c>
      <c r="AA462" s="37">
        <f t="shared" si="122"/>
        <v>2.2182208660929583</v>
      </c>
      <c r="AB462" s="37">
        <f t="shared" si="122"/>
        <v>1.9299296212820121</v>
      </c>
      <c r="AC462" s="37">
        <f t="shared" si="122"/>
        <v>0.12964807363851771</v>
      </c>
      <c r="AD462" s="37">
        <f t="shared" si="122"/>
        <v>0.37640455512106624</v>
      </c>
      <c r="AE462" s="37">
        <f t="shared" si="122"/>
        <v>0.16240630763396266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</v>
      </c>
      <c r="U463" s="21">
        <f t="shared" si="123"/>
        <v>0</v>
      </c>
      <c r="V463" s="21">
        <f t="shared" si="123"/>
        <v>0</v>
      </c>
      <c r="W463" s="21">
        <f t="shared" si="123"/>
        <v>0</v>
      </c>
      <c r="X463" s="21">
        <f t="shared" si="123"/>
        <v>0</v>
      </c>
      <c r="Y463" s="21">
        <f t="shared" si="123"/>
        <v>0</v>
      </c>
      <c r="Z463" s="21">
        <f t="shared" si="123"/>
        <v>0</v>
      </c>
      <c r="AA463" s="21">
        <f t="shared" si="123"/>
        <v>0</v>
      </c>
      <c r="AB463" s="21">
        <f t="shared" si="123"/>
        <v>0</v>
      </c>
      <c r="AC463" s="21">
        <f t="shared" si="123"/>
        <v>0</v>
      </c>
      <c r="AD463" s="21">
        <f t="shared" si="123"/>
        <v>0</v>
      </c>
      <c r="AE463" s="21">
        <f t="shared" si="12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</v>
      </c>
      <c r="U465" s="37">
        <f t="shared" si="125"/>
        <v>0</v>
      </c>
      <c r="V465" s="37">
        <f t="shared" si="125"/>
        <v>0</v>
      </c>
      <c r="W465" s="37">
        <f t="shared" si="125"/>
        <v>0</v>
      </c>
      <c r="X465" s="37">
        <f t="shared" si="125"/>
        <v>0</v>
      </c>
      <c r="Y465" s="37">
        <f t="shared" si="125"/>
        <v>0</v>
      </c>
      <c r="Z465" s="37">
        <f t="shared" si="125"/>
        <v>0</v>
      </c>
      <c r="AA465" s="37">
        <f t="shared" si="125"/>
        <v>0</v>
      </c>
      <c r="AB465" s="37">
        <f t="shared" si="125"/>
        <v>0</v>
      </c>
      <c r="AC465" s="37">
        <f t="shared" si="125"/>
        <v>0</v>
      </c>
      <c r="AD465" s="37">
        <f t="shared" si="125"/>
        <v>0</v>
      </c>
      <c r="AE465" s="37">
        <f t="shared" si="12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1.6327364047385231</v>
      </c>
      <c r="D471" s="28">
        <f t="shared" ref="D471:AE471" si="131">+D472+D478+D489+D497+D502+D508+D515+D520</f>
        <v>1.6270960352261072</v>
      </c>
      <c r="E471" s="28">
        <f t="shared" si="131"/>
        <v>1.7108350779238028</v>
      </c>
      <c r="F471" s="28">
        <f t="shared" si="131"/>
        <v>1.7194562604806061</v>
      </c>
      <c r="G471" s="28">
        <f t="shared" si="131"/>
        <v>1.7965820646119965</v>
      </c>
      <c r="H471" s="28">
        <f t="shared" si="131"/>
        <v>1.8244888048664045</v>
      </c>
      <c r="I471" s="28">
        <f t="shared" si="131"/>
        <v>1.8985153396171532</v>
      </c>
      <c r="J471" s="28">
        <f t="shared" si="131"/>
        <v>1.9275455669128756</v>
      </c>
      <c r="K471" s="28">
        <f t="shared" si="131"/>
        <v>1.9411182583690714</v>
      </c>
      <c r="L471" s="28">
        <f t="shared" si="131"/>
        <v>1.7890984763525046</v>
      </c>
      <c r="M471" s="28">
        <f t="shared" si="131"/>
        <v>2.0361786718810633</v>
      </c>
      <c r="N471" s="28">
        <f t="shared" si="131"/>
        <v>2.0796750596690003</v>
      </c>
      <c r="O471" s="28">
        <f t="shared" si="131"/>
        <v>2.1236154597719095</v>
      </c>
      <c r="P471" s="28">
        <f t="shared" si="131"/>
        <v>2.1991019080398497</v>
      </c>
      <c r="Q471" s="28">
        <f t="shared" si="131"/>
        <v>2.3581663903574892</v>
      </c>
      <c r="R471" s="28">
        <f t="shared" si="131"/>
        <v>2.5087574084101263</v>
      </c>
      <c r="S471" s="28">
        <f t="shared" si="131"/>
        <v>2.6634553256578268</v>
      </c>
      <c r="T471" s="28">
        <f t="shared" si="131"/>
        <v>2.817993223085109</v>
      </c>
      <c r="U471" s="28">
        <f t="shared" si="131"/>
        <v>3.050575060447156</v>
      </c>
      <c r="V471" s="28">
        <f t="shared" si="131"/>
        <v>3.1399874128613434</v>
      </c>
      <c r="W471" s="28">
        <f t="shared" si="131"/>
        <v>3.4748777468728322</v>
      </c>
      <c r="X471" s="28">
        <f t="shared" si="131"/>
        <v>4.2401152700441695</v>
      </c>
      <c r="Y471" s="28">
        <f t="shared" si="131"/>
        <v>4.477724505498065</v>
      </c>
      <c r="Z471" s="28">
        <f t="shared" si="131"/>
        <v>4.6854001574302897</v>
      </c>
      <c r="AA471" s="28">
        <f t="shared" si="131"/>
        <v>5.91580331111538</v>
      </c>
      <c r="AB471" s="28">
        <f t="shared" si="131"/>
        <v>6.0402938187611674</v>
      </c>
      <c r="AC471" s="28">
        <f t="shared" si="131"/>
        <v>5.3273189834743304</v>
      </c>
      <c r="AD471" s="28">
        <f t="shared" si="131"/>
        <v>5.3907657757264023</v>
      </c>
      <c r="AE471" s="28">
        <f t="shared" si="131"/>
        <v>5.9444386614949076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32">+D473+D474+D475+D476+D477</f>
        <v>0</v>
      </c>
      <c r="E472" s="21">
        <f t="shared" si="132"/>
        <v>0</v>
      </c>
      <c r="F472" s="21">
        <f t="shared" si="132"/>
        <v>0</v>
      </c>
      <c r="G472" s="21">
        <f t="shared" si="132"/>
        <v>0</v>
      </c>
      <c r="H472" s="21">
        <f t="shared" si="132"/>
        <v>0</v>
      </c>
      <c r="I472" s="21">
        <f t="shared" si="132"/>
        <v>0</v>
      </c>
      <c r="J472" s="21">
        <f t="shared" si="132"/>
        <v>0</v>
      </c>
      <c r="K472" s="21">
        <f t="shared" si="132"/>
        <v>0</v>
      </c>
      <c r="L472" s="21">
        <f t="shared" si="132"/>
        <v>0</v>
      </c>
      <c r="M472" s="21">
        <f t="shared" si="132"/>
        <v>0</v>
      </c>
      <c r="N472" s="21">
        <f t="shared" si="132"/>
        <v>0</v>
      </c>
      <c r="O472" s="21">
        <f t="shared" si="132"/>
        <v>0</v>
      </c>
      <c r="P472" s="21">
        <f t="shared" si="132"/>
        <v>0</v>
      </c>
      <c r="Q472" s="21">
        <f t="shared" si="132"/>
        <v>0</v>
      </c>
      <c r="R472" s="21">
        <f t="shared" si="132"/>
        <v>0</v>
      </c>
      <c r="S472" s="21">
        <f t="shared" si="132"/>
        <v>0</v>
      </c>
      <c r="T472" s="21">
        <f t="shared" si="132"/>
        <v>0</v>
      </c>
      <c r="U472" s="21">
        <f t="shared" si="132"/>
        <v>0</v>
      </c>
      <c r="V472" s="21">
        <f t="shared" si="132"/>
        <v>0</v>
      </c>
      <c r="W472" s="21">
        <f t="shared" si="132"/>
        <v>0</v>
      </c>
      <c r="X472" s="21">
        <f t="shared" si="132"/>
        <v>0</v>
      </c>
      <c r="Y472" s="21">
        <f t="shared" si="132"/>
        <v>0</v>
      </c>
      <c r="Z472" s="21">
        <f t="shared" si="132"/>
        <v>0</v>
      </c>
      <c r="AA472" s="21">
        <f t="shared" si="132"/>
        <v>1.2512555628781723</v>
      </c>
      <c r="AB472" s="21">
        <f t="shared" si="132"/>
        <v>1.3381349868624695</v>
      </c>
      <c r="AC472" s="21">
        <f t="shared" si="132"/>
        <v>5.6584006588160443E-3</v>
      </c>
      <c r="AD472" s="21">
        <f t="shared" si="132"/>
        <v>4.6412037644371776E-3</v>
      </c>
      <c r="AE472" s="21">
        <f t="shared" si="132"/>
        <v>0.1173818144441194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0</v>
      </c>
      <c r="D473" s="37">
        <f t="shared" si="133"/>
        <v>0</v>
      </c>
      <c r="E473" s="37">
        <f t="shared" si="133"/>
        <v>0</v>
      </c>
      <c r="F473" s="37">
        <f t="shared" si="133"/>
        <v>0</v>
      </c>
      <c r="G473" s="37">
        <f t="shared" si="133"/>
        <v>0</v>
      </c>
      <c r="H473" s="37">
        <f t="shared" si="133"/>
        <v>0</v>
      </c>
      <c r="I473" s="37">
        <f t="shared" si="133"/>
        <v>0</v>
      </c>
      <c r="J473" s="37">
        <f t="shared" si="133"/>
        <v>0</v>
      </c>
      <c r="K473" s="37">
        <f t="shared" si="133"/>
        <v>0</v>
      </c>
      <c r="L473" s="37">
        <f t="shared" si="133"/>
        <v>0</v>
      </c>
      <c r="M473" s="37">
        <f t="shared" si="133"/>
        <v>0</v>
      </c>
      <c r="N473" s="37">
        <f t="shared" si="133"/>
        <v>0</v>
      </c>
      <c r="O473" s="37">
        <f t="shared" si="133"/>
        <v>0</v>
      </c>
      <c r="P473" s="37">
        <f t="shared" si="133"/>
        <v>0</v>
      </c>
      <c r="Q473" s="37">
        <f t="shared" si="133"/>
        <v>0</v>
      </c>
      <c r="R473" s="37">
        <f t="shared" si="133"/>
        <v>0</v>
      </c>
      <c r="S473" s="37">
        <f t="shared" ref="D473:AE476" si="134">+S113</f>
        <v>0</v>
      </c>
      <c r="T473" s="37">
        <f t="shared" si="134"/>
        <v>0</v>
      </c>
      <c r="U473" s="37">
        <f t="shared" si="134"/>
        <v>0</v>
      </c>
      <c r="V473" s="37">
        <f t="shared" si="134"/>
        <v>0</v>
      </c>
      <c r="W473" s="37">
        <f t="shared" si="134"/>
        <v>0</v>
      </c>
      <c r="X473" s="37">
        <f t="shared" si="134"/>
        <v>0</v>
      </c>
      <c r="Y473" s="37">
        <f t="shared" si="134"/>
        <v>0</v>
      </c>
      <c r="Z473" s="37">
        <f t="shared" si="134"/>
        <v>0</v>
      </c>
      <c r="AA473" s="37">
        <f t="shared" si="134"/>
        <v>1.2512555628781723</v>
      </c>
      <c r="AB473" s="37">
        <f t="shared" si="134"/>
        <v>1.3381349868624695</v>
      </c>
      <c r="AC473" s="37">
        <f t="shared" si="134"/>
        <v>5.6584006588160443E-3</v>
      </c>
      <c r="AD473" s="37">
        <f t="shared" si="134"/>
        <v>4.6412037644371776E-3</v>
      </c>
      <c r="AE473" s="37">
        <f t="shared" si="134"/>
        <v>0.1173818144441194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1.6327364047385231</v>
      </c>
      <c r="D497" s="21">
        <f t="shared" ref="D497:AE497" si="144">+D498+D499+D501</f>
        <v>1.6270960352261072</v>
      </c>
      <c r="E497" s="21">
        <f t="shared" si="144"/>
        <v>1.7108350779238028</v>
      </c>
      <c r="F497" s="21">
        <f t="shared" si="144"/>
        <v>1.7194562604806061</v>
      </c>
      <c r="G497" s="21">
        <f t="shared" si="144"/>
        <v>1.7965820646119965</v>
      </c>
      <c r="H497" s="21">
        <f t="shared" si="144"/>
        <v>1.8244888048664045</v>
      </c>
      <c r="I497" s="21">
        <f t="shared" si="144"/>
        <v>1.8985153396171532</v>
      </c>
      <c r="J497" s="21">
        <f t="shared" si="144"/>
        <v>1.9275455669128756</v>
      </c>
      <c r="K497" s="21">
        <f t="shared" si="144"/>
        <v>1.9411182583690714</v>
      </c>
      <c r="L497" s="21">
        <f t="shared" si="144"/>
        <v>1.7890984763525046</v>
      </c>
      <c r="M497" s="21">
        <f t="shared" si="144"/>
        <v>2.0361786718810633</v>
      </c>
      <c r="N497" s="21">
        <f t="shared" si="144"/>
        <v>2.0796750596690003</v>
      </c>
      <c r="O497" s="21">
        <f t="shared" si="144"/>
        <v>2.1236154597719095</v>
      </c>
      <c r="P497" s="21">
        <f t="shared" si="144"/>
        <v>2.1991019080398497</v>
      </c>
      <c r="Q497" s="21">
        <f t="shared" si="144"/>
        <v>2.3581663903574892</v>
      </c>
      <c r="R497" s="21">
        <f t="shared" si="144"/>
        <v>2.5087574084101263</v>
      </c>
      <c r="S497" s="21">
        <f t="shared" si="144"/>
        <v>2.6634553256578268</v>
      </c>
      <c r="T497" s="21">
        <f t="shared" si="144"/>
        <v>2.817993223085109</v>
      </c>
      <c r="U497" s="21">
        <f t="shared" si="144"/>
        <v>3.050575060447156</v>
      </c>
      <c r="V497" s="21">
        <f t="shared" si="144"/>
        <v>3.1399874128613434</v>
      </c>
      <c r="W497" s="21">
        <f t="shared" si="144"/>
        <v>3.4748777468728322</v>
      </c>
      <c r="X497" s="21">
        <f t="shared" si="144"/>
        <v>4.2401152700441695</v>
      </c>
      <c r="Y497" s="21">
        <f t="shared" si="144"/>
        <v>4.477724505498065</v>
      </c>
      <c r="Z497" s="21">
        <f t="shared" si="144"/>
        <v>4.6854001574302897</v>
      </c>
      <c r="AA497" s="21">
        <f t="shared" si="144"/>
        <v>4.664547748237208</v>
      </c>
      <c r="AB497" s="21">
        <f t="shared" si="144"/>
        <v>4.7021588318986982</v>
      </c>
      <c r="AC497" s="21">
        <f t="shared" si="144"/>
        <v>5.3216605828155146</v>
      </c>
      <c r="AD497" s="21">
        <f t="shared" si="144"/>
        <v>5.3861245719619655</v>
      </c>
      <c r="AE497" s="21">
        <f t="shared" si="144"/>
        <v>5.8270568470507884</v>
      </c>
    </row>
    <row r="498" spans="1:31" x14ac:dyDescent="0.2">
      <c r="A498" s="9" t="s">
        <v>323</v>
      </c>
      <c r="B498" s="4" t="s">
        <v>324</v>
      </c>
      <c r="C498" s="37">
        <f>+C150</f>
        <v>1.3616579453245583</v>
      </c>
      <c r="D498" s="37">
        <f t="shared" ref="D498:AE498" si="145">+D150</f>
        <v>1.3885752887866949</v>
      </c>
      <c r="E498" s="37">
        <f t="shared" si="145"/>
        <v>1.4162498381336588</v>
      </c>
      <c r="F498" s="37">
        <f t="shared" si="145"/>
        <v>1.4446949779647249</v>
      </c>
      <c r="G498" s="37">
        <f t="shared" si="145"/>
        <v>1.4739248174771908</v>
      </c>
      <c r="H498" s="37">
        <f t="shared" si="145"/>
        <v>1.50395420110111</v>
      </c>
      <c r="I498" s="37">
        <f t="shared" si="145"/>
        <v>1.5347987204118603</v>
      </c>
      <c r="J498" s="37">
        <f t="shared" si="145"/>
        <v>1.566474727340214</v>
      </c>
      <c r="K498" s="37">
        <f t="shared" si="145"/>
        <v>1.5989993487025809</v>
      </c>
      <c r="L498" s="37">
        <f t="shared" si="145"/>
        <v>1.6968823523295913</v>
      </c>
      <c r="M498" s="37">
        <f t="shared" si="145"/>
        <v>1.6864973917151622</v>
      </c>
      <c r="N498" s="37">
        <f t="shared" si="145"/>
        <v>1.722510446258497</v>
      </c>
      <c r="O498" s="37">
        <f t="shared" si="145"/>
        <v>1.747479460101278</v>
      </c>
      <c r="P498" s="37">
        <f t="shared" si="145"/>
        <v>1.8223394533453636</v>
      </c>
      <c r="Q498" s="37">
        <f t="shared" si="145"/>
        <v>1.9485980316442943</v>
      </c>
      <c r="R498" s="37">
        <f t="shared" si="145"/>
        <v>2.0569693920714931</v>
      </c>
      <c r="S498" s="37">
        <f t="shared" si="145"/>
        <v>2.2574653008074077</v>
      </c>
      <c r="T498" s="37">
        <f t="shared" si="145"/>
        <v>2.4336212591801405</v>
      </c>
      <c r="U498" s="37">
        <f t="shared" si="145"/>
        <v>2.6582118155185213</v>
      </c>
      <c r="V498" s="37">
        <f t="shared" si="145"/>
        <v>2.8450426825387654</v>
      </c>
      <c r="W498" s="37">
        <f t="shared" si="145"/>
        <v>3.0667901626928535</v>
      </c>
      <c r="X498" s="37">
        <f t="shared" si="145"/>
        <v>3.828025706910791</v>
      </c>
      <c r="Y498" s="37">
        <f t="shared" si="145"/>
        <v>4.0703027459341037</v>
      </c>
      <c r="Z498" s="37">
        <f t="shared" si="145"/>
        <v>4.1300332399293174</v>
      </c>
      <c r="AA498" s="37">
        <f t="shared" si="145"/>
        <v>4.1881084879957378</v>
      </c>
      <c r="AB498" s="37">
        <f t="shared" si="145"/>
        <v>4.193045279435796</v>
      </c>
      <c r="AC498" s="37">
        <f t="shared" si="145"/>
        <v>4.8488069255808304</v>
      </c>
      <c r="AD498" s="37">
        <f t="shared" si="145"/>
        <v>5.0225315818435039</v>
      </c>
      <c r="AE498" s="37">
        <f t="shared" si="145"/>
        <v>5.3926014746907791</v>
      </c>
    </row>
    <row r="499" spans="1:31" x14ac:dyDescent="0.2">
      <c r="A499" s="9" t="s">
        <v>325</v>
      </c>
      <c r="B499" s="4" t="s">
        <v>326</v>
      </c>
      <c r="C499" s="37">
        <f>+C151</f>
        <v>0.27107845941396469</v>
      </c>
      <c r="D499" s="37">
        <f t="shared" ref="D499:AE499" si="146">+D151</f>
        <v>0.2385207464394124</v>
      </c>
      <c r="E499" s="37">
        <f t="shared" si="146"/>
        <v>0.29458523979014406</v>
      </c>
      <c r="F499" s="37">
        <f t="shared" si="146"/>
        <v>0.27476128251588128</v>
      </c>
      <c r="G499" s="37">
        <f t="shared" si="146"/>
        <v>0.32265724713480576</v>
      </c>
      <c r="H499" s="37">
        <f t="shared" si="146"/>
        <v>0.32053460376529452</v>
      </c>
      <c r="I499" s="37">
        <f t="shared" si="146"/>
        <v>0.36371661920529286</v>
      </c>
      <c r="J499" s="37">
        <f t="shared" si="146"/>
        <v>0.36107083957266167</v>
      </c>
      <c r="K499" s="37">
        <f t="shared" si="146"/>
        <v>0.34211890966649056</v>
      </c>
      <c r="L499" s="37">
        <f t="shared" si="146"/>
        <v>9.2216124022913404E-2</v>
      </c>
      <c r="M499" s="37">
        <f t="shared" si="146"/>
        <v>0.34968128016590083</v>
      </c>
      <c r="N499" s="37">
        <f t="shared" si="146"/>
        <v>0.35716461341050332</v>
      </c>
      <c r="O499" s="37">
        <f t="shared" si="146"/>
        <v>0.3761359996706316</v>
      </c>
      <c r="P499" s="37">
        <f t="shared" si="146"/>
        <v>0.37676245469448605</v>
      </c>
      <c r="Q499" s="37">
        <f t="shared" si="146"/>
        <v>0.40956835871319491</v>
      </c>
      <c r="R499" s="37">
        <f t="shared" si="146"/>
        <v>0.45178801633863308</v>
      </c>
      <c r="S499" s="37">
        <f t="shared" si="146"/>
        <v>0.40599002485041896</v>
      </c>
      <c r="T499" s="37">
        <f t="shared" si="146"/>
        <v>0.38437196390496831</v>
      </c>
      <c r="U499" s="37">
        <f t="shared" si="146"/>
        <v>0.39236324492863467</v>
      </c>
      <c r="V499" s="37">
        <f t="shared" si="146"/>
        <v>0.29494473032257812</v>
      </c>
      <c r="W499" s="37">
        <f t="shared" si="146"/>
        <v>0.40808758417997892</v>
      </c>
      <c r="X499" s="37">
        <f t="shared" si="146"/>
        <v>0.41208956313337841</v>
      </c>
      <c r="Y499" s="37">
        <f t="shared" si="146"/>
        <v>0.40742175956396165</v>
      </c>
      <c r="Z499" s="37">
        <f t="shared" si="146"/>
        <v>0.55536691750097267</v>
      </c>
      <c r="AA499" s="37">
        <f t="shared" si="146"/>
        <v>0.47643926024147037</v>
      </c>
      <c r="AB499" s="37">
        <f t="shared" si="146"/>
        <v>0.50911355246290202</v>
      </c>
      <c r="AC499" s="37">
        <f t="shared" si="146"/>
        <v>0.4728536572346842</v>
      </c>
      <c r="AD499" s="37">
        <f t="shared" si="146"/>
        <v>0.36359299011846186</v>
      </c>
      <c r="AE499" s="37">
        <f t="shared" si="146"/>
        <v>0.4344553723600092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14.611587095057663</v>
      </c>
      <c r="D524" s="28">
        <f t="shared" si="148"/>
        <v>16.515697857232198</v>
      </c>
      <c r="E524" s="28">
        <f t="shared" si="148"/>
        <v>17.93340781537929</v>
      </c>
      <c r="F524" s="28">
        <f t="shared" si="148"/>
        <v>18.001887004659231</v>
      </c>
      <c r="G524" s="28">
        <f t="shared" si="148"/>
        <v>17.064321942100751</v>
      </c>
      <c r="H524" s="28">
        <f t="shared" si="148"/>
        <v>19.059026491438971</v>
      </c>
      <c r="I524" s="28">
        <f t="shared" si="148"/>
        <v>25.204866030988693</v>
      </c>
      <c r="J524" s="28">
        <f t="shared" si="148"/>
        <v>17.678850338526413</v>
      </c>
      <c r="K524" s="28">
        <f t="shared" si="148"/>
        <v>20.050308000945282</v>
      </c>
      <c r="L524" s="28">
        <f t="shared" si="148"/>
        <v>23.045945739595705</v>
      </c>
      <c r="M524" s="28">
        <f t="shared" si="148"/>
        <v>25.635348785049739</v>
      </c>
      <c r="N524" s="28">
        <f t="shared" si="148"/>
        <v>23.140298492997463</v>
      </c>
      <c r="O524" s="28">
        <f t="shared" si="148"/>
        <v>26.117702522973641</v>
      </c>
      <c r="P524" s="28">
        <f t="shared" si="148"/>
        <v>29.047616324848793</v>
      </c>
      <c r="Q524" s="28">
        <f t="shared" si="148"/>
        <v>29.736788415295301</v>
      </c>
      <c r="R524" s="28">
        <f t="shared" si="148"/>
        <v>24.987256505993919</v>
      </c>
      <c r="S524" s="28">
        <f t="shared" si="148"/>
        <v>26.412828611588516</v>
      </c>
      <c r="T524" s="28">
        <f t="shared" si="148"/>
        <v>26.124408935370155</v>
      </c>
      <c r="U524" s="28">
        <f t="shared" si="148"/>
        <v>29.012531217962444</v>
      </c>
      <c r="V524" s="28">
        <f t="shared" si="148"/>
        <v>25.503500968830135</v>
      </c>
      <c r="W524" s="28">
        <f t="shared" si="148"/>
        <v>31.928548800328521</v>
      </c>
      <c r="X524" s="28">
        <f t="shared" si="148"/>
        <v>31.642770180166561</v>
      </c>
      <c r="Y524" s="28">
        <f t="shared" si="148"/>
        <v>31.508714860913745</v>
      </c>
      <c r="Z524" s="28">
        <f t="shared" si="148"/>
        <v>33.888191251237451</v>
      </c>
      <c r="AA524" s="28">
        <f t="shared" si="148"/>
        <v>32.288729638347654</v>
      </c>
      <c r="AB524" s="28">
        <f t="shared" si="148"/>
        <v>36.650919637101445</v>
      </c>
      <c r="AC524" s="28">
        <f t="shared" si="148"/>
        <v>30.212738812503552</v>
      </c>
      <c r="AD524" s="28">
        <f t="shared" si="148"/>
        <v>30.568392706564946</v>
      </c>
      <c r="AE524" s="28">
        <f t="shared" si="148"/>
        <v>30.953747653902834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0</v>
      </c>
      <c r="D549" s="21">
        <f t="shared" si="155"/>
        <v>0</v>
      </c>
      <c r="E549" s="21">
        <f t="shared" si="155"/>
        <v>0</v>
      </c>
      <c r="F549" s="21">
        <f t="shared" si="155"/>
        <v>0</v>
      </c>
      <c r="G549" s="21">
        <f t="shared" si="155"/>
        <v>0</v>
      </c>
      <c r="H549" s="21">
        <f t="shared" si="155"/>
        <v>0</v>
      </c>
      <c r="I549" s="21">
        <f t="shared" si="155"/>
        <v>0</v>
      </c>
      <c r="J549" s="21">
        <f t="shared" si="155"/>
        <v>0</v>
      </c>
      <c r="K549" s="21">
        <f t="shared" si="155"/>
        <v>0</v>
      </c>
      <c r="L549" s="21">
        <f t="shared" si="155"/>
        <v>0</v>
      </c>
      <c r="M549" s="21">
        <f t="shared" si="155"/>
        <v>0</v>
      </c>
      <c r="N549" s="21">
        <f t="shared" si="155"/>
        <v>0</v>
      </c>
      <c r="O549" s="21">
        <f t="shared" si="155"/>
        <v>0</v>
      </c>
      <c r="P549" s="21">
        <f t="shared" si="155"/>
        <v>0</v>
      </c>
      <c r="Q549" s="21">
        <f t="shared" si="155"/>
        <v>0</v>
      </c>
      <c r="R549" s="21">
        <f t="shared" si="155"/>
        <v>0</v>
      </c>
      <c r="S549" s="21">
        <f t="shared" si="155"/>
        <v>0</v>
      </c>
      <c r="T549" s="21">
        <f t="shared" si="155"/>
        <v>0</v>
      </c>
      <c r="U549" s="21">
        <f t="shared" si="155"/>
        <v>0</v>
      </c>
      <c r="V549" s="21">
        <f t="shared" si="155"/>
        <v>0</v>
      </c>
      <c r="W549" s="21">
        <f t="shared" si="155"/>
        <v>0</v>
      </c>
      <c r="X549" s="21">
        <f t="shared" si="155"/>
        <v>0</v>
      </c>
      <c r="Y549" s="21">
        <f t="shared" si="155"/>
        <v>0</v>
      </c>
      <c r="Z549" s="21">
        <f t="shared" si="155"/>
        <v>0</v>
      </c>
      <c r="AA549" s="21">
        <f t="shared" si="155"/>
        <v>0</v>
      </c>
      <c r="AB549" s="21">
        <f t="shared" si="155"/>
        <v>0</v>
      </c>
      <c r="AC549" s="21">
        <f t="shared" si="155"/>
        <v>0</v>
      </c>
      <c r="AD549" s="21">
        <f t="shared" si="155"/>
        <v>0</v>
      </c>
      <c r="AE549" s="21">
        <f t="shared" si="155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56">+D292</f>
        <v>0</v>
      </c>
      <c r="E550" s="35">
        <f t="shared" si="156"/>
        <v>0</v>
      </c>
      <c r="F550" s="35">
        <f t="shared" si="156"/>
        <v>0</v>
      </c>
      <c r="G550" s="35">
        <f t="shared" si="156"/>
        <v>0</v>
      </c>
      <c r="H550" s="35">
        <f t="shared" si="156"/>
        <v>0</v>
      </c>
      <c r="I550" s="35">
        <f t="shared" si="156"/>
        <v>0</v>
      </c>
      <c r="J550" s="35">
        <f t="shared" si="156"/>
        <v>0</v>
      </c>
      <c r="K550" s="35">
        <f t="shared" si="156"/>
        <v>0</v>
      </c>
      <c r="L550" s="35">
        <f t="shared" si="156"/>
        <v>0</v>
      </c>
      <c r="M550" s="35">
        <f t="shared" si="156"/>
        <v>0</v>
      </c>
      <c r="N550" s="35">
        <f t="shared" si="156"/>
        <v>0</v>
      </c>
      <c r="O550" s="35">
        <f t="shared" si="156"/>
        <v>0</v>
      </c>
      <c r="P550" s="35">
        <f t="shared" si="156"/>
        <v>0</v>
      </c>
      <c r="Q550" s="35">
        <f t="shared" si="156"/>
        <v>0</v>
      </c>
      <c r="R550" s="35">
        <f t="shared" si="156"/>
        <v>0</v>
      </c>
      <c r="S550" s="35">
        <f t="shared" si="156"/>
        <v>0</v>
      </c>
      <c r="T550" s="35">
        <f t="shared" si="156"/>
        <v>0</v>
      </c>
      <c r="U550" s="35">
        <f t="shared" si="156"/>
        <v>0</v>
      </c>
      <c r="V550" s="35">
        <f t="shared" si="156"/>
        <v>0</v>
      </c>
      <c r="W550" s="35">
        <f t="shared" si="156"/>
        <v>0</v>
      </c>
      <c r="X550" s="35">
        <f t="shared" si="156"/>
        <v>0</v>
      </c>
      <c r="Y550" s="35">
        <f t="shared" si="156"/>
        <v>0</v>
      </c>
      <c r="Z550" s="35">
        <f t="shared" si="156"/>
        <v>0</v>
      </c>
      <c r="AA550" s="35">
        <f t="shared" si="156"/>
        <v>0</v>
      </c>
      <c r="AB550" s="35">
        <f t="shared" si="156"/>
        <v>0</v>
      </c>
      <c r="AC550" s="35">
        <f t="shared" si="156"/>
        <v>0</v>
      </c>
      <c r="AD550" s="35">
        <f t="shared" si="156"/>
        <v>0</v>
      </c>
      <c r="AE550" s="35">
        <f t="shared" si="156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0</v>
      </c>
      <c r="Y551" s="35">
        <f t="shared" si="157"/>
        <v>0</v>
      </c>
      <c r="Z551" s="35">
        <f t="shared" si="157"/>
        <v>0</v>
      </c>
      <c r="AA551" s="35">
        <f t="shared" si="157"/>
        <v>0</v>
      </c>
      <c r="AB551" s="35">
        <f t="shared" si="157"/>
        <v>0</v>
      </c>
      <c r="AC551" s="35">
        <f t="shared" si="157"/>
        <v>0</v>
      </c>
      <c r="AD551" s="35">
        <f t="shared" si="157"/>
        <v>0</v>
      </c>
      <c r="AE551" s="35">
        <f t="shared" si="157"/>
        <v>0</v>
      </c>
    </row>
    <row r="552" spans="1:31" x14ac:dyDescent="0.2">
      <c r="A552" s="9" t="s">
        <v>543</v>
      </c>
      <c r="B552" s="4" t="s">
        <v>544</v>
      </c>
      <c r="C552" s="35">
        <f>+C294</f>
        <v>14.611587095057663</v>
      </c>
      <c r="D552" s="35">
        <f t="shared" ref="D552:AE552" si="158">+D294</f>
        <v>16.515697857232198</v>
      </c>
      <c r="E552" s="35">
        <f t="shared" si="158"/>
        <v>17.93340781537929</v>
      </c>
      <c r="F552" s="35">
        <f t="shared" si="158"/>
        <v>18.001887004659231</v>
      </c>
      <c r="G552" s="35">
        <f t="shared" si="158"/>
        <v>17.064321942100751</v>
      </c>
      <c r="H552" s="35">
        <f t="shared" si="158"/>
        <v>19.059026491438971</v>
      </c>
      <c r="I552" s="35">
        <f t="shared" si="158"/>
        <v>25.204866030988693</v>
      </c>
      <c r="J552" s="35">
        <f t="shared" si="158"/>
        <v>17.678850338526413</v>
      </c>
      <c r="K552" s="35">
        <f t="shared" si="158"/>
        <v>20.050308000945282</v>
      </c>
      <c r="L552" s="35">
        <f t="shared" si="158"/>
        <v>23.045945739595705</v>
      </c>
      <c r="M552" s="35">
        <f t="shared" si="158"/>
        <v>25.635348785049739</v>
      </c>
      <c r="N552" s="35">
        <f t="shared" si="158"/>
        <v>23.140298492997463</v>
      </c>
      <c r="O552" s="35">
        <f t="shared" si="158"/>
        <v>26.117702522973641</v>
      </c>
      <c r="P552" s="35">
        <f t="shared" si="158"/>
        <v>29.047616324848793</v>
      </c>
      <c r="Q552" s="35">
        <f t="shared" si="158"/>
        <v>29.736788415295301</v>
      </c>
      <c r="R552" s="35">
        <f t="shared" si="158"/>
        <v>24.987256505993919</v>
      </c>
      <c r="S552" s="35">
        <f t="shared" si="158"/>
        <v>26.412828611588516</v>
      </c>
      <c r="T552" s="35">
        <f t="shared" si="158"/>
        <v>26.124408935370155</v>
      </c>
      <c r="U552" s="35">
        <f t="shared" si="158"/>
        <v>29.012531217962444</v>
      </c>
      <c r="V552" s="35">
        <f t="shared" si="158"/>
        <v>25.503500968830135</v>
      </c>
      <c r="W552" s="35">
        <f t="shared" si="158"/>
        <v>31.928548800328521</v>
      </c>
      <c r="X552" s="35">
        <f t="shared" si="158"/>
        <v>31.642770180166561</v>
      </c>
      <c r="Y552" s="35">
        <f t="shared" si="158"/>
        <v>31.508714860913745</v>
      </c>
      <c r="Z552" s="35">
        <f t="shared" si="158"/>
        <v>33.888191251237451</v>
      </c>
      <c r="AA552" s="35">
        <f t="shared" si="158"/>
        <v>32.288729638347654</v>
      </c>
      <c r="AB552" s="35">
        <f t="shared" si="158"/>
        <v>36.650919637101445</v>
      </c>
      <c r="AC552" s="35">
        <f t="shared" si="158"/>
        <v>30.212738812503552</v>
      </c>
      <c r="AD552" s="35">
        <f t="shared" si="158"/>
        <v>30.568392706564946</v>
      </c>
      <c r="AE552" s="35">
        <f t="shared" si="158"/>
        <v>30.953747653902834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380.4711151339958</v>
      </c>
      <c r="D555" s="28">
        <f t="shared" ref="D555:AE555" si="161">+D556+D559+D562+D565+D568++D571+D574+D575</f>
        <v>426.45672831824197</v>
      </c>
      <c r="E555" s="28">
        <f t="shared" si="161"/>
        <v>462.5859696015263</v>
      </c>
      <c r="F555" s="28">
        <f t="shared" si="161"/>
        <v>434.69355038511031</v>
      </c>
      <c r="G555" s="28">
        <f t="shared" si="161"/>
        <v>462.42995562956969</v>
      </c>
      <c r="H555" s="28">
        <f t="shared" si="161"/>
        <v>485.00437862424997</v>
      </c>
      <c r="I555" s="28">
        <f t="shared" si="161"/>
        <v>503.66403592871825</v>
      </c>
      <c r="J555" s="28">
        <f t="shared" si="161"/>
        <v>510.43343905226936</v>
      </c>
      <c r="K555" s="28">
        <f t="shared" si="161"/>
        <v>551.14914477117497</v>
      </c>
      <c r="L555" s="28">
        <f t="shared" si="161"/>
        <v>576.00483501190126</v>
      </c>
      <c r="M555" s="28">
        <f t="shared" si="161"/>
        <v>605.84954247104622</v>
      </c>
      <c r="N555" s="28">
        <f t="shared" si="161"/>
        <v>630.69016249290996</v>
      </c>
      <c r="O555" s="28">
        <f t="shared" si="161"/>
        <v>690.55955649935629</v>
      </c>
      <c r="P555" s="28">
        <f t="shared" si="161"/>
        <v>614.86126355934402</v>
      </c>
      <c r="Q555" s="28">
        <f t="shared" si="161"/>
        <v>599.19057508015976</v>
      </c>
      <c r="R555" s="28">
        <f t="shared" si="161"/>
        <v>659.91769761027433</v>
      </c>
      <c r="S555" s="28">
        <f t="shared" si="161"/>
        <v>672.02108519561182</v>
      </c>
      <c r="T555" s="28">
        <f t="shared" si="161"/>
        <v>722.64803130956295</v>
      </c>
      <c r="U555" s="28">
        <f t="shared" si="161"/>
        <v>695.32375456219154</v>
      </c>
      <c r="V555" s="28">
        <f t="shared" si="161"/>
        <v>691.62809104080509</v>
      </c>
      <c r="W555" s="28">
        <f t="shared" si="161"/>
        <v>677.77862516251821</v>
      </c>
      <c r="X555" s="28">
        <f t="shared" si="161"/>
        <v>306.01230319304136</v>
      </c>
      <c r="Y555" s="28">
        <f t="shared" si="161"/>
        <v>216.29154002078258</v>
      </c>
      <c r="Z555" s="28">
        <f t="shared" si="161"/>
        <v>210.37671570671253</v>
      </c>
      <c r="AA555" s="28">
        <f t="shared" si="161"/>
        <v>217.29800117649475</v>
      </c>
      <c r="AB555" s="28">
        <f t="shared" si="161"/>
        <v>199.08140818691504</v>
      </c>
      <c r="AC555" s="28">
        <f t="shared" si="161"/>
        <v>201.77159508402929</v>
      </c>
      <c r="AD555" s="28">
        <f t="shared" si="161"/>
        <v>256.34990705753864</v>
      </c>
      <c r="AE555" s="28">
        <f t="shared" si="161"/>
        <v>202.04846969425085</v>
      </c>
    </row>
    <row r="556" spans="1:31" x14ac:dyDescent="0.2">
      <c r="A556" s="9" t="s">
        <v>549</v>
      </c>
      <c r="B556" s="4" t="s">
        <v>550</v>
      </c>
      <c r="C556" s="21">
        <f>+C557+C558</f>
        <v>343.05937935260306</v>
      </c>
      <c r="D556" s="21">
        <f t="shared" ref="D556:AE556" si="162">+D557+D558</f>
        <v>388.9594052223851</v>
      </c>
      <c r="E556" s="21">
        <f t="shared" si="162"/>
        <v>424.92119154255664</v>
      </c>
      <c r="F556" s="21">
        <f t="shared" si="162"/>
        <v>396.86131736302787</v>
      </c>
      <c r="G556" s="21">
        <f t="shared" si="162"/>
        <v>424.4302676443744</v>
      </c>
      <c r="H556" s="21">
        <f t="shared" si="162"/>
        <v>446.83723567594188</v>
      </c>
      <c r="I556" s="21">
        <f t="shared" si="162"/>
        <v>465.32943801729738</v>
      </c>
      <c r="J556" s="21">
        <f t="shared" si="162"/>
        <v>471.9313861777357</v>
      </c>
      <c r="K556" s="21">
        <f t="shared" si="162"/>
        <v>512.47963693352858</v>
      </c>
      <c r="L556" s="21">
        <f t="shared" si="162"/>
        <v>537.16787221114203</v>
      </c>
      <c r="M556" s="21">
        <f t="shared" si="162"/>
        <v>566.84512470717425</v>
      </c>
      <c r="N556" s="21">
        <f t="shared" si="162"/>
        <v>590.93641325241174</v>
      </c>
      <c r="O556" s="21">
        <f t="shared" si="162"/>
        <v>650.63835229574511</v>
      </c>
      <c r="P556" s="21">
        <f t="shared" si="162"/>
        <v>574.77260439262011</v>
      </c>
      <c r="Q556" s="21">
        <f t="shared" si="162"/>
        <v>558.934460950323</v>
      </c>
      <c r="R556" s="21">
        <f t="shared" si="162"/>
        <v>619.49412851732484</v>
      </c>
      <c r="S556" s="21">
        <f t="shared" si="162"/>
        <v>631.43006113954948</v>
      </c>
      <c r="T556" s="21">
        <f t="shared" si="162"/>
        <v>681.88955229038788</v>
      </c>
      <c r="U556" s="21">
        <f t="shared" si="162"/>
        <v>654.39782057990351</v>
      </c>
      <c r="V556" s="21">
        <f t="shared" si="162"/>
        <v>650.53470209540433</v>
      </c>
      <c r="W556" s="21">
        <f t="shared" si="162"/>
        <v>636.68523621711745</v>
      </c>
      <c r="X556" s="21">
        <f t="shared" si="162"/>
        <v>265.50079076115406</v>
      </c>
      <c r="Y556" s="21">
        <f t="shared" si="162"/>
        <v>175.78002758889534</v>
      </c>
      <c r="Z556" s="21">
        <f t="shared" si="162"/>
        <v>169.86520327482529</v>
      </c>
      <c r="AA556" s="21">
        <f t="shared" si="162"/>
        <v>176.78648874460751</v>
      </c>
      <c r="AB556" s="21">
        <f t="shared" si="162"/>
        <v>158.5698957550278</v>
      </c>
      <c r="AC556" s="21">
        <f t="shared" si="162"/>
        <v>161.26008265214205</v>
      </c>
      <c r="AD556" s="21">
        <f t="shared" si="162"/>
        <v>215.83839462565138</v>
      </c>
      <c r="AE556" s="21">
        <f t="shared" si="162"/>
        <v>161.53695726236361</v>
      </c>
    </row>
    <row r="557" spans="1:31" x14ac:dyDescent="0.2">
      <c r="A557" s="9" t="s">
        <v>551</v>
      </c>
      <c r="B557" s="4" t="s">
        <v>552</v>
      </c>
      <c r="C557" s="35">
        <f>+C299</f>
        <v>341.97444719364199</v>
      </c>
      <c r="D557" s="35">
        <f t="shared" ref="D557:AE557" si="163">+D299</f>
        <v>387.868156378999</v>
      </c>
      <c r="E557" s="35">
        <f t="shared" si="163"/>
        <v>423.75809501027254</v>
      </c>
      <c r="F557" s="35">
        <f t="shared" si="163"/>
        <v>395.59036940858005</v>
      </c>
      <c r="G557" s="35">
        <f t="shared" si="163"/>
        <v>423.00011052233492</v>
      </c>
      <c r="H557" s="35">
        <f t="shared" si="163"/>
        <v>445.35956130935369</v>
      </c>
      <c r="I557" s="35">
        <f t="shared" si="163"/>
        <v>463.67129878661166</v>
      </c>
      <c r="J557" s="35">
        <f t="shared" si="163"/>
        <v>469.81925728888831</v>
      </c>
      <c r="K557" s="35">
        <f t="shared" si="163"/>
        <v>510.38512116079306</v>
      </c>
      <c r="L557" s="35">
        <f t="shared" si="163"/>
        <v>535.00553816417005</v>
      </c>
      <c r="M557" s="35">
        <f t="shared" si="163"/>
        <v>564.75902714938445</v>
      </c>
      <c r="N557" s="35">
        <f t="shared" si="163"/>
        <v>588.66432172511816</v>
      </c>
      <c r="O557" s="35">
        <f t="shared" si="163"/>
        <v>648.04928798961112</v>
      </c>
      <c r="P557" s="35">
        <f t="shared" si="163"/>
        <v>571.6966089770508</v>
      </c>
      <c r="Q557" s="35">
        <f t="shared" si="163"/>
        <v>554.67974129920412</v>
      </c>
      <c r="R557" s="35">
        <f t="shared" si="163"/>
        <v>614.70000564817508</v>
      </c>
      <c r="S557" s="35">
        <f t="shared" si="163"/>
        <v>625.62062982921077</v>
      </c>
      <c r="T557" s="35">
        <f t="shared" si="163"/>
        <v>675.36652610406975</v>
      </c>
      <c r="U557" s="35">
        <f t="shared" si="163"/>
        <v>647.78984538472082</v>
      </c>
      <c r="V557" s="35">
        <f t="shared" si="163"/>
        <v>643.90558196067502</v>
      </c>
      <c r="W557" s="35">
        <f t="shared" si="163"/>
        <v>630.3653605677589</v>
      </c>
      <c r="X557" s="35">
        <f t="shared" si="163"/>
        <v>259.18478208049083</v>
      </c>
      <c r="Y557" s="35">
        <f t="shared" si="163"/>
        <v>169.65898455823211</v>
      </c>
      <c r="Z557" s="35">
        <f t="shared" si="163"/>
        <v>163.80666899678545</v>
      </c>
      <c r="AA557" s="35">
        <f t="shared" si="163"/>
        <v>170.88716363415926</v>
      </c>
      <c r="AB557" s="35">
        <f t="shared" si="163"/>
        <v>152.7533326374157</v>
      </c>
      <c r="AC557" s="35">
        <f t="shared" si="163"/>
        <v>155.88244665214202</v>
      </c>
      <c r="AD557" s="35">
        <f t="shared" si="163"/>
        <v>211.49881982565137</v>
      </c>
      <c r="AE557" s="35">
        <f t="shared" si="163"/>
        <v>157.71097132545387</v>
      </c>
    </row>
    <row r="558" spans="1:31" x14ac:dyDescent="0.2">
      <c r="A558" s="9" t="s">
        <v>636</v>
      </c>
      <c r="B558" s="4" t="s">
        <v>637</v>
      </c>
      <c r="C558" s="35">
        <f>+C367</f>
        <v>1.0849321589610392</v>
      </c>
      <c r="D558" s="35">
        <f t="shared" ref="D558:AE558" si="164">+D367</f>
        <v>1.0912488433861181</v>
      </c>
      <c r="E558" s="35">
        <f t="shared" si="164"/>
        <v>1.1630965322841025</v>
      </c>
      <c r="F558" s="35">
        <f t="shared" si="164"/>
        <v>1.2709479544478344</v>
      </c>
      <c r="G558" s="35">
        <f t="shared" si="164"/>
        <v>1.4301571220394502</v>
      </c>
      <c r="H558" s="35">
        <f t="shared" si="164"/>
        <v>1.4776743665881868</v>
      </c>
      <c r="I558" s="35">
        <f t="shared" si="164"/>
        <v>1.6581392306857015</v>
      </c>
      <c r="J558" s="35">
        <f t="shared" si="164"/>
        <v>2.112128888847399</v>
      </c>
      <c r="K558" s="35">
        <f t="shared" si="164"/>
        <v>2.0945157727355688</v>
      </c>
      <c r="L558" s="35">
        <f t="shared" si="164"/>
        <v>2.1623340469719552</v>
      </c>
      <c r="M558" s="35">
        <f t="shared" si="164"/>
        <v>2.0860975577897451</v>
      </c>
      <c r="N558" s="35">
        <f t="shared" si="164"/>
        <v>2.2720915272935711</v>
      </c>
      <c r="O558" s="35">
        <f t="shared" si="164"/>
        <v>2.589064306133968</v>
      </c>
      <c r="P558" s="35">
        <f t="shared" si="164"/>
        <v>3.0759954155692695</v>
      </c>
      <c r="Q558" s="35">
        <f t="shared" si="164"/>
        <v>4.254719651118859</v>
      </c>
      <c r="R558" s="35">
        <f t="shared" si="164"/>
        <v>4.7941228691497164</v>
      </c>
      <c r="S558" s="35">
        <f t="shared" si="164"/>
        <v>5.8094313103386925</v>
      </c>
      <c r="T558" s="35">
        <f t="shared" si="164"/>
        <v>6.5230261863181163</v>
      </c>
      <c r="U558" s="35">
        <f t="shared" si="164"/>
        <v>6.6079751951826982</v>
      </c>
      <c r="V558" s="35">
        <f t="shared" si="164"/>
        <v>6.6291201347293311</v>
      </c>
      <c r="W558" s="35">
        <f t="shared" si="164"/>
        <v>6.3198756493584982</v>
      </c>
      <c r="X558" s="35">
        <f t="shared" si="164"/>
        <v>6.3160086806632476</v>
      </c>
      <c r="Y558" s="35">
        <f t="shared" si="164"/>
        <v>6.1210430306632437</v>
      </c>
      <c r="Z558" s="35">
        <f t="shared" si="164"/>
        <v>6.058534278039855</v>
      </c>
      <c r="AA558" s="35">
        <f t="shared" si="164"/>
        <v>5.8993251104482445</v>
      </c>
      <c r="AB558" s="35">
        <f t="shared" si="164"/>
        <v>5.8165631176121098</v>
      </c>
      <c r="AC558" s="35">
        <f t="shared" si="164"/>
        <v>5.3776360000000096</v>
      </c>
      <c r="AD558" s="35">
        <f t="shared" si="164"/>
        <v>4.3395748000000092</v>
      </c>
      <c r="AE558" s="35">
        <f t="shared" si="164"/>
        <v>3.8259859369097353</v>
      </c>
    </row>
    <row r="559" spans="1:31" x14ac:dyDescent="0.2">
      <c r="A559" s="9" t="s">
        <v>668</v>
      </c>
      <c r="B559" s="4" t="s">
        <v>639</v>
      </c>
      <c r="C559" s="21">
        <f>+C560+C561</f>
        <v>8.8334469267844113</v>
      </c>
      <c r="D559" s="21">
        <f t="shared" ref="D559:AE559" si="165">+D560+D561</f>
        <v>8.9574236367844104</v>
      </c>
      <c r="E559" s="21">
        <f t="shared" si="165"/>
        <v>9.0814003467844113</v>
      </c>
      <c r="F559" s="21">
        <f t="shared" si="165"/>
        <v>9.2053770567844104</v>
      </c>
      <c r="G559" s="21">
        <f t="shared" si="165"/>
        <v>9.3293537667844113</v>
      </c>
      <c r="H559" s="21">
        <f t="shared" si="165"/>
        <v>9.4533304767844086</v>
      </c>
      <c r="I559" s="21">
        <f t="shared" si="165"/>
        <v>9.5773071867844095</v>
      </c>
      <c r="J559" s="21">
        <f t="shared" si="165"/>
        <v>9.7012838967844104</v>
      </c>
      <c r="K559" s="21">
        <f t="shared" si="165"/>
        <v>9.8252606067844095</v>
      </c>
      <c r="L559" s="21">
        <f t="shared" si="165"/>
        <v>9.9492373167844104</v>
      </c>
      <c r="M559" s="21">
        <f t="shared" si="165"/>
        <v>10.073214026784409</v>
      </c>
      <c r="N559" s="21">
        <f t="shared" si="165"/>
        <v>10.19719073678441</v>
      </c>
      <c r="O559" s="21">
        <f t="shared" si="165"/>
        <v>10.321167446784411</v>
      </c>
      <c r="P559" s="21">
        <f t="shared" si="165"/>
        <v>10.44514415678441</v>
      </c>
      <c r="Q559" s="21">
        <f t="shared" si="165"/>
        <v>10.569120866784411</v>
      </c>
      <c r="R559" s="21">
        <f t="shared" si="165"/>
        <v>10.693097576784409</v>
      </c>
      <c r="S559" s="21">
        <f t="shared" si="165"/>
        <v>10.817074286784409</v>
      </c>
      <c r="T559" s="21">
        <f t="shared" si="165"/>
        <v>10.941050996784409</v>
      </c>
      <c r="U559" s="21">
        <f t="shared" si="165"/>
        <v>11.065027706784409</v>
      </c>
      <c r="V559" s="21">
        <f t="shared" si="165"/>
        <v>11.18900441678441</v>
      </c>
      <c r="W559" s="21">
        <f t="shared" si="165"/>
        <v>11.18900441678441</v>
      </c>
      <c r="X559" s="21">
        <f t="shared" si="165"/>
        <v>11.18900441678441</v>
      </c>
      <c r="Y559" s="21">
        <f t="shared" si="165"/>
        <v>11.18900441678441</v>
      </c>
      <c r="Z559" s="21">
        <f t="shared" si="165"/>
        <v>11.18900441678441</v>
      </c>
      <c r="AA559" s="21">
        <f t="shared" si="165"/>
        <v>11.18900441678441</v>
      </c>
      <c r="AB559" s="21">
        <f t="shared" si="165"/>
        <v>11.18900441678441</v>
      </c>
      <c r="AC559" s="21">
        <f t="shared" si="165"/>
        <v>11.18900441678441</v>
      </c>
      <c r="AD559" s="21">
        <f t="shared" si="165"/>
        <v>11.18900441678441</v>
      </c>
      <c r="AE559" s="21">
        <f t="shared" si="165"/>
        <v>11.18900441678441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8.8334469267844113</v>
      </c>
      <c r="D561" s="35">
        <f t="shared" ref="D561:AE561" si="167">+D385</f>
        <v>8.9574236367844104</v>
      </c>
      <c r="E561" s="35">
        <f t="shared" si="167"/>
        <v>9.0814003467844113</v>
      </c>
      <c r="F561" s="35">
        <f t="shared" si="167"/>
        <v>9.2053770567844104</v>
      </c>
      <c r="G561" s="35">
        <f t="shared" si="167"/>
        <v>9.3293537667844113</v>
      </c>
      <c r="H561" s="35">
        <f t="shared" si="167"/>
        <v>9.4533304767844086</v>
      </c>
      <c r="I561" s="35">
        <f t="shared" si="167"/>
        <v>9.5773071867844095</v>
      </c>
      <c r="J561" s="35">
        <f t="shared" si="167"/>
        <v>9.7012838967844104</v>
      </c>
      <c r="K561" s="35">
        <f t="shared" si="167"/>
        <v>9.8252606067844095</v>
      </c>
      <c r="L561" s="35">
        <f t="shared" si="167"/>
        <v>9.9492373167844104</v>
      </c>
      <c r="M561" s="35">
        <f t="shared" si="167"/>
        <v>10.073214026784409</v>
      </c>
      <c r="N561" s="35">
        <f t="shared" si="167"/>
        <v>10.19719073678441</v>
      </c>
      <c r="O561" s="35">
        <f t="shared" si="167"/>
        <v>10.321167446784411</v>
      </c>
      <c r="P561" s="35">
        <f t="shared" si="167"/>
        <v>10.44514415678441</v>
      </c>
      <c r="Q561" s="35">
        <f t="shared" si="167"/>
        <v>10.569120866784411</v>
      </c>
      <c r="R561" s="35">
        <f t="shared" si="167"/>
        <v>10.693097576784409</v>
      </c>
      <c r="S561" s="35">
        <f t="shared" si="167"/>
        <v>10.817074286784409</v>
      </c>
      <c r="T561" s="35">
        <f t="shared" si="167"/>
        <v>10.941050996784409</v>
      </c>
      <c r="U561" s="35">
        <f t="shared" si="167"/>
        <v>11.065027706784409</v>
      </c>
      <c r="V561" s="35">
        <f t="shared" si="167"/>
        <v>11.18900441678441</v>
      </c>
      <c r="W561" s="35">
        <f t="shared" si="167"/>
        <v>11.18900441678441</v>
      </c>
      <c r="X561" s="35">
        <f t="shared" si="167"/>
        <v>11.18900441678441</v>
      </c>
      <c r="Y561" s="35">
        <f t="shared" si="167"/>
        <v>11.18900441678441</v>
      </c>
      <c r="Z561" s="35">
        <f t="shared" si="167"/>
        <v>11.18900441678441</v>
      </c>
      <c r="AA561" s="35">
        <f t="shared" si="167"/>
        <v>11.18900441678441</v>
      </c>
      <c r="AB561" s="35">
        <f t="shared" si="167"/>
        <v>11.18900441678441</v>
      </c>
      <c r="AC561" s="35">
        <f t="shared" si="167"/>
        <v>11.18900441678441</v>
      </c>
      <c r="AD561" s="35">
        <f t="shared" si="167"/>
        <v>11.18900441678441</v>
      </c>
      <c r="AE561" s="35">
        <f t="shared" si="167"/>
        <v>11.18900441678441</v>
      </c>
    </row>
    <row r="562" spans="1:31" x14ac:dyDescent="0.2">
      <c r="A562" s="9" t="s">
        <v>678</v>
      </c>
      <c r="B562" s="4" t="s">
        <v>645</v>
      </c>
      <c r="C562" s="21">
        <f>+C563+C564</f>
        <v>27.175096882706647</v>
      </c>
      <c r="D562" s="21">
        <f t="shared" ref="D562:AE562" si="168">+D563+D564</f>
        <v>27.175096882706647</v>
      </c>
      <c r="E562" s="21">
        <f t="shared" si="168"/>
        <v>27.175096882706647</v>
      </c>
      <c r="F562" s="21">
        <f t="shared" si="168"/>
        <v>27.175096882706647</v>
      </c>
      <c r="G562" s="21">
        <f t="shared" si="168"/>
        <v>27.175096882706647</v>
      </c>
      <c r="H562" s="21">
        <f t="shared" si="168"/>
        <v>27.175096882706647</v>
      </c>
      <c r="I562" s="21">
        <f t="shared" si="168"/>
        <v>27.175096882706647</v>
      </c>
      <c r="J562" s="21">
        <f t="shared" si="168"/>
        <v>27.175096882706647</v>
      </c>
      <c r="K562" s="21">
        <f t="shared" si="168"/>
        <v>27.175096882706647</v>
      </c>
      <c r="L562" s="21">
        <f t="shared" si="168"/>
        <v>27.175096882706647</v>
      </c>
      <c r="M562" s="21">
        <f t="shared" si="168"/>
        <v>27.175096882706647</v>
      </c>
      <c r="N562" s="21">
        <f t="shared" si="168"/>
        <v>27.175096882706647</v>
      </c>
      <c r="O562" s="21">
        <f t="shared" si="168"/>
        <v>27.175096882706647</v>
      </c>
      <c r="P562" s="21">
        <f t="shared" si="168"/>
        <v>27.175096882706647</v>
      </c>
      <c r="Q562" s="21">
        <f t="shared" si="168"/>
        <v>27.175096882706647</v>
      </c>
      <c r="R562" s="21">
        <f t="shared" si="168"/>
        <v>27.175096882706647</v>
      </c>
      <c r="S562" s="21">
        <f t="shared" si="168"/>
        <v>27.175096882706647</v>
      </c>
      <c r="T562" s="21">
        <f t="shared" si="168"/>
        <v>27.175096882706647</v>
      </c>
      <c r="U562" s="21">
        <f t="shared" si="168"/>
        <v>27.175096882706647</v>
      </c>
      <c r="V562" s="21">
        <f t="shared" si="168"/>
        <v>27.175096882706647</v>
      </c>
      <c r="W562" s="21">
        <f t="shared" si="168"/>
        <v>27.175096882706647</v>
      </c>
      <c r="X562" s="21">
        <f t="shared" si="168"/>
        <v>27.175096882706647</v>
      </c>
      <c r="Y562" s="21">
        <f t="shared" si="168"/>
        <v>27.175096882706647</v>
      </c>
      <c r="Z562" s="21">
        <f t="shared" si="168"/>
        <v>27.175096882706647</v>
      </c>
      <c r="AA562" s="21">
        <f t="shared" si="168"/>
        <v>27.175096882706647</v>
      </c>
      <c r="AB562" s="21">
        <f t="shared" si="168"/>
        <v>27.175096882706647</v>
      </c>
      <c r="AC562" s="21">
        <f t="shared" si="168"/>
        <v>27.175096882706647</v>
      </c>
      <c r="AD562" s="21">
        <f t="shared" si="168"/>
        <v>27.175096882706647</v>
      </c>
      <c r="AE562" s="21">
        <f t="shared" si="168"/>
        <v>27.175096882706647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27.175096882706647</v>
      </c>
      <c r="D564" s="35">
        <f t="shared" ref="D564:AE564" si="170">+D393</f>
        <v>27.175096882706647</v>
      </c>
      <c r="E564" s="35">
        <f t="shared" si="170"/>
        <v>27.175096882706647</v>
      </c>
      <c r="F564" s="35">
        <f t="shared" si="170"/>
        <v>27.175096882706647</v>
      </c>
      <c r="G564" s="35">
        <f t="shared" si="170"/>
        <v>27.175096882706647</v>
      </c>
      <c r="H564" s="35">
        <f t="shared" si="170"/>
        <v>27.175096882706647</v>
      </c>
      <c r="I564" s="35">
        <f t="shared" si="170"/>
        <v>27.175096882706647</v>
      </c>
      <c r="J564" s="35">
        <f t="shared" si="170"/>
        <v>27.175096882706647</v>
      </c>
      <c r="K564" s="35">
        <f t="shared" si="170"/>
        <v>27.175096882706647</v>
      </c>
      <c r="L564" s="35">
        <f t="shared" si="170"/>
        <v>27.175096882706647</v>
      </c>
      <c r="M564" s="35">
        <f t="shared" si="170"/>
        <v>27.175096882706647</v>
      </c>
      <c r="N564" s="35">
        <f t="shared" si="170"/>
        <v>27.175096882706647</v>
      </c>
      <c r="O564" s="35">
        <f t="shared" si="170"/>
        <v>27.175096882706647</v>
      </c>
      <c r="P564" s="35">
        <f t="shared" si="170"/>
        <v>27.175096882706647</v>
      </c>
      <c r="Q564" s="35">
        <f t="shared" si="170"/>
        <v>27.175096882706647</v>
      </c>
      <c r="R564" s="35">
        <f t="shared" si="170"/>
        <v>27.175096882706647</v>
      </c>
      <c r="S564" s="35">
        <f t="shared" si="170"/>
        <v>27.175096882706647</v>
      </c>
      <c r="T564" s="35">
        <f t="shared" si="170"/>
        <v>27.175096882706647</v>
      </c>
      <c r="U564" s="35">
        <f t="shared" si="170"/>
        <v>27.175096882706647</v>
      </c>
      <c r="V564" s="35">
        <f t="shared" si="170"/>
        <v>27.175096882706647</v>
      </c>
      <c r="W564" s="35">
        <f t="shared" si="170"/>
        <v>27.175096882706647</v>
      </c>
      <c r="X564" s="35">
        <f t="shared" si="170"/>
        <v>27.175096882706647</v>
      </c>
      <c r="Y564" s="35">
        <f t="shared" si="170"/>
        <v>27.175096882706647</v>
      </c>
      <c r="Z564" s="35">
        <f t="shared" si="170"/>
        <v>27.175096882706647</v>
      </c>
      <c r="AA564" s="35">
        <f t="shared" si="170"/>
        <v>27.175096882706647</v>
      </c>
      <c r="AB564" s="35">
        <f t="shared" si="170"/>
        <v>27.175096882706647</v>
      </c>
      <c r="AC564" s="35">
        <f t="shared" si="170"/>
        <v>27.175096882706647</v>
      </c>
      <c r="AD564" s="35">
        <f t="shared" si="170"/>
        <v>27.175096882706647</v>
      </c>
      <c r="AE564" s="35">
        <f t="shared" si="170"/>
        <v>27.175096882706647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71">+D566+D567</f>
        <v>0</v>
      </c>
      <c r="E565" s="21">
        <f t="shared" si="171"/>
        <v>0</v>
      </c>
      <c r="F565" s="21">
        <f t="shared" si="171"/>
        <v>0</v>
      </c>
      <c r="G565" s="21">
        <f t="shared" si="171"/>
        <v>0</v>
      </c>
      <c r="H565" s="21">
        <f t="shared" si="171"/>
        <v>0</v>
      </c>
      <c r="I565" s="21">
        <f t="shared" si="171"/>
        <v>0</v>
      </c>
      <c r="J565" s="21">
        <f t="shared" si="171"/>
        <v>0</v>
      </c>
      <c r="K565" s="21">
        <f t="shared" si="171"/>
        <v>0</v>
      </c>
      <c r="L565" s="21">
        <f t="shared" si="171"/>
        <v>0</v>
      </c>
      <c r="M565" s="21">
        <f t="shared" si="171"/>
        <v>0</v>
      </c>
      <c r="N565" s="21">
        <f t="shared" si="171"/>
        <v>0</v>
      </c>
      <c r="O565" s="21">
        <f t="shared" si="171"/>
        <v>0</v>
      </c>
      <c r="P565" s="21">
        <f t="shared" si="171"/>
        <v>0</v>
      </c>
      <c r="Q565" s="21">
        <f t="shared" si="171"/>
        <v>0</v>
      </c>
      <c r="R565" s="21">
        <f t="shared" si="171"/>
        <v>0</v>
      </c>
      <c r="S565" s="21">
        <f t="shared" si="171"/>
        <v>0</v>
      </c>
      <c r="T565" s="21">
        <f t="shared" si="171"/>
        <v>0</v>
      </c>
      <c r="U565" s="21">
        <f t="shared" si="171"/>
        <v>0</v>
      </c>
      <c r="V565" s="21">
        <f t="shared" si="171"/>
        <v>0</v>
      </c>
      <c r="W565" s="21">
        <f t="shared" si="171"/>
        <v>0</v>
      </c>
      <c r="X565" s="21">
        <f t="shared" si="171"/>
        <v>0</v>
      </c>
      <c r="Y565" s="21">
        <f t="shared" si="171"/>
        <v>0</v>
      </c>
      <c r="Z565" s="21">
        <f t="shared" si="171"/>
        <v>0</v>
      </c>
      <c r="AA565" s="21">
        <f t="shared" si="171"/>
        <v>0</v>
      </c>
      <c r="AB565" s="21">
        <f t="shared" si="171"/>
        <v>0</v>
      </c>
      <c r="AC565" s="21">
        <f t="shared" si="171"/>
        <v>0</v>
      </c>
      <c r="AD565" s="21">
        <f t="shared" si="171"/>
        <v>0</v>
      </c>
      <c r="AE565" s="21">
        <f t="shared" si="171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73">+D401</f>
        <v>0</v>
      </c>
      <c r="E567" s="35">
        <f t="shared" si="173"/>
        <v>0</v>
      </c>
      <c r="F567" s="35">
        <f t="shared" si="173"/>
        <v>0</v>
      </c>
      <c r="G567" s="35">
        <f t="shared" si="173"/>
        <v>0</v>
      </c>
      <c r="H567" s="35">
        <f t="shared" si="173"/>
        <v>0</v>
      </c>
      <c r="I567" s="35">
        <f t="shared" si="173"/>
        <v>0</v>
      </c>
      <c r="J567" s="35">
        <f t="shared" si="173"/>
        <v>0</v>
      </c>
      <c r="K567" s="35">
        <f t="shared" si="173"/>
        <v>0</v>
      </c>
      <c r="L567" s="35">
        <f t="shared" si="173"/>
        <v>0</v>
      </c>
      <c r="M567" s="35">
        <f t="shared" si="173"/>
        <v>0</v>
      </c>
      <c r="N567" s="35">
        <f t="shared" si="173"/>
        <v>0</v>
      </c>
      <c r="O567" s="35">
        <f t="shared" si="173"/>
        <v>0</v>
      </c>
      <c r="P567" s="35">
        <f t="shared" si="173"/>
        <v>0</v>
      </c>
      <c r="Q567" s="35">
        <f t="shared" si="173"/>
        <v>0</v>
      </c>
      <c r="R567" s="35">
        <f t="shared" si="173"/>
        <v>0</v>
      </c>
      <c r="S567" s="35">
        <f t="shared" si="173"/>
        <v>0</v>
      </c>
      <c r="T567" s="35">
        <f t="shared" si="173"/>
        <v>0</v>
      </c>
      <c r="U567" s="35">
        <f t="shared" si="173"/>
        <v>0</v>
      </c>
      <c r="V567" s="35">
        <f t="shared" si="173"/>
        <v>0</v>
      </c>
      <c r="W567" s="35">
        <f t="shared" si="173"/>
        <v>0</v>
      </c>
      <c r="X567" s="35">
        <f t="shared" si="173"/>
        <v>0</v>
      </c>
      <c r="Y567" s="35">
        <f t="shared" si="173"/>
        <v>0</v>
      </c>
      <c r="Z567" s="35">
        <f t="shared" si="173"/>
        <v>0</v>
      </c>
      <c r="AA567" s="35">
        <f t="shared" si="173"/>
        <v>0</v>
      </c>
      <c r="AB567" s="35">
        <f t="shared" si="173"/>
        <v>0</v>
      </c>
      <c r="AC567" s="35">
        <f t="shared" si="173"/>
        <v>0</v>
      </c>
      <c r="AD567" s="35">
        <f t="shared" si="173"/>
        <v>0</v>
      </c>
      <c r="AE567" s="35">
        <f t="shared" si="17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0.67824811334142587</v>
      </c>
      <c r="D568" s="21">
        <f t="shared" ref="D568:AE568" si="174">+D569+D570</f>
        <v>0.61484141780557744</v>
      </c>
      <c r="E568" s="21">
        <f t="shared" si="174"/>
        <v>0.63330237091837727</v>
      </c>
      <c r="F568" s="21">
        <f t="shared" si="174"/>
        <v>0.65176332403117743</v>
      </c>
      <c r="G568" s="21">
        <f t="shared" si="174"/>
        <v>0.67022427714397725</v>
      </c>
      <c r="H568" s="21">
        <f t="shared" si="174"/>
        <v>0.6886852302567773</v>
      </c>
      <c r="I568" s="21">
        <f t="shared" si="174"/>
        <v>0.70714618336957724</v>
      </c>
      <c r="J568" s="21">
        <f t="shared" si="174"/>
        <v>0.72560713648237729</v>
      </c>
      <c r="K568" s="21">
        <f t="shared" si="174"/>
        <v>0.74406808959517723</v>
      </c>
      <c r="L568" s="21">
        <f t="shared" si="174"/>
        <v>0.76252904270797739</v>
      </c>
      <c r="M568" s="21">
        <f t="shared" si="174"/>
        <v>0.78098999582077722</v>
      </c>
      <c r="N568" s="21">
        <f t="shared" si="174"/>
        <v>0.79945094893357704</v>
      </c>
      <c r="O568" s="21">
        <f t="shared" si="174"/>
        <v>0.81791190204637709</v>
      </c>
      <c r="P568" s="21">
        <f t="shared" si="174"/>
        <v>0.83637285515917714</v>
      </c>
      <c r="Q568" s="21">
        <f t="shared" si="174"/>
        <v>0.85483380827197719</v>
      </c>
      <c r="R568" s="21">
        <f t="shared" si="174"/>
        <v>0.87329476138477724</v>
      </c>
      <c r="S568" s="21">
        <f t="shared" si="174"/>
        <v>0.89175571449757718</v>
      </c>
      <c r="T568" s="21">
        <f t="shared" si="174"/>
        <v>0.91021666761037701</v>
      </c>
      <c r="U568" s="21">
        <f t="shared" si="174"/>
        <v>0.92867762072317739</v>
      </c>
      <c r="V568" s="21">
        <f t="shared" si="174"/>
        <v>0.94713857383597722</v>
      </c>
      <c r="W568" s="21">
        <f t="shared" si="174"/>
        <v>0.94713857383597722</v>
      </c>
      <c r="X568" s="21">
        <f t="shared" si="174"/>
        <v>0.94713857383597722</v>
      </c>
      <c r="Y568" s="21">
        <f t="shared" si="174"/>
        <v>0.94713857383597722</v>
      </c>
      <c r="Z568" s="21">
        <f t="shared" si="174"/>
        <v>0.94713857383597722</v>
      </c>
      <c r="AA568" s="21">
        <f t="shared" si="174"/>
        <v>0.94713857383597722</v>
      </c>
      <c r="AB568" s="21">
        <f t="shared" si="174"/>
        <v>0.94713857383597722</v>
      </c>
      <c r="AC568" s="21">
        <f t="shared" si="174"/>
        <v>0.94713857383597722</v>
      </c>
      <c r="AD568" s="21">
        <f t="shared" si="174"/>
        <v>0.94713857383597722</v>
      </c>
      <c r="AE568" s="21">
        <f t="shared" si="174"/>
        <v>0.94713857383597722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0.67824811334142587</v>
      </c>
      <c r="D570" s="35">
        <f t="shared" ref="D570:AE570" si="176">+D409</f>
        <v>0.61484141780557744</v>
      </c>
      <c r="E570" s="35">
        <f t="shared" si="176"/>
        <v>0.63330237091837727</v>
      </c>
      <c r="F570" s="35">
        <f t="shared" si="176"/>
        <v>0.65176332403117743</v>
      </c>
      <c r="G570" s="35">
        <f t="shared" si="176"/>
        <v>0.67022427714397725</v>
      </c>
      <c r="H570" s="35">
        <f t="shared" si="176"/>
        <v>0.6886852302567773</v>
      </c>
      <c r="I570" s="35">
        <f t="shared" si="176"/>
        <v>0.70714618336957724</v>
      </c>
      <c r="J570" s="35">
        <f t="shared" si="176"/>
        <v>0.72560713648237729</v>
      </c>
      <c r="K570" s="35">
        <f t="shared" si="176"/>
        <v>0.74406808959517723</v>
      </c>
      <c r="L570" s="35">
        <f t="shared" si="176"/>
        <v>0.76252904270797739</v>
      </c>
      <c r="M570" s="35">
        <f t="shared" si="176"/>
        <v>0.78098999582077722</v>
      </c>
      <c r="N570" s="35">
        <f t="shared" si="176"/>
        <v>0.79945094893357704</v>
      </c>
      <c r="O570" s="35">
        <f t="shared" si="176"/>
        <v>0.81791190204637709</v>
      </c>
      <c r="P570" s="35">
        <f t="shared" si="176"/>
        <v>0.83637285515917714</v>
      </c>
      <c r="Q570" s="35">
        <f t="shared" si="176"/>
        <v>0.85483380827197719</v>
      </c>
      <c r="R570" s="35">
        <f t="shared" si="176"/>
        <v>0.87329476138477724</v>
      </c>
      <c r="S570" s="35">
        <f t="shared" si="176"/>
        <v>0.89175571449757718</v>
      </c>
      <c r="T570" s="35">
        <f t="shared" si="176"/>
        <v>0.91021666761037701</v>
      </c>
      <c r="U570" s="35">
        <f t="shared" si="176"/>
        <v>0.92867762072317739</v>
      </c>
      <c r="V570" s="35">
        <f t="shared" si="176"/>
        <v>0.94713857383597722</v>
      </c>
      <c r="W570" s="35">
        <f t="shared" si="176"/>
        <v>0.94713857383597722</v>
      </c>
      <c r="X570" s="35">
        <f t="shared" si="176"/>
        <v>0.94713857383597722</v>
      </c>
      <c r="Y570" s="35">
        <f t="shared" si="176"/>
        <v>0.94713857383597722</v>
      </c>
      <c r="Z570" s="35">
        <f t="shared" si="176"/>
        <v>0.94713857383597722</v>
      </c>
      <c r="AA570" s="35">
        <f t="shared" si="176"/>
        <v>0.94713857383597722</v>
      </c>
      <c r="AB570" s="35">
        <f t="shared" si="176"/>
        <v>0.94713857383597722</v>
      </c>
      <c r="AC570" s="35">
        <f t="shared" si="176"/>
        <v>0.94713857383597722</v>
      </c>
      <c r="AD570" s="35">
        <f t="shared" si="176"/>
        <v>0.94713857383597722</v>
      </c>
      <c r="AE570" s="35">
        <f t="shared" si="176"/>
        <v>0.94713857383597722</v>
      </c>
    </row>
    <row r="571" spans="1:31" x14ac:dyDescent="0.2">
      <c r="A571" s="9" t="s">
        <v>708</v>
      </c>
      <c r="B571" s="4" t="s">
        <v>663</v>
      </c>
      <c r="C571" s="21">
        <f>+C572+C573</f>
        <v>0.72494385856022114</v>
      </c>
      <c r="D571" s="21">
        <f t="shared" ref="D571:AE571" si="177">+D572+D573</f>
        <v>0.74996115856022116</v>
      </c>
      <c r="E571" s="21">
        <f t="shared" si="177"/>
        <v>0.77497845856022118</v>
      </c>
      <c r="F571" s="21">
        <f t="shared" si="177"/>
        <v>0.79999575856022109</v>
      </c>
      <c r="G571" s="21">
        <f t="shared" si="177"/>
        <v>0.82501305856022111</v>
      </c>
      <c r="H571" s="21">
        <f t="shared" si="177"/>
        <v>0.85003035856022113</v>
      </c>
      <c r="I571" s="21">
        <f t="shared" si="177"/>
        <v>0.87504765856022115</v>
      </c>
      <c r="J571" s="21">
        <f t="shared" si="177"/>
        <v>0.90006495856022117</v>
      </c>
      <c r="K571" s="21">
        <f t="shared" si="177"/>
        <v>0.92508225856022119</v>
      </c>
      <c r="L571" s="21">
        <f t="shared" si="177"/>
        <v>0.95009955856022121</v>
      </c>
      <c r="M571" s="21">
        <f t="shared" si="177"/>
        <v>0.97511685856022123</v>
      </c>
      <c r="N571" s="21">
        <f t="shared" si="177"/>
        <v>1.5820106720737348</v>
      </c>
      <c r="O571" s="21">
        <f t="shared" si="177"/>
        <v>1.6070279720737348</v>
      </c>
      <c r="P571" s="21">
        <f t="shared" si="177"/>
        <v>1.6320452720737346</v>
      </c>
      <c r="Q571" s="21">
        <f t="shared" si="177"/>
        <v>1.6570625720737349</v>
      </c>
      <c r="R571" s="21">
        <f t="shared" si="177"/>
        <v>1.6820798720737347</v>
      </c>
      <c r="S571" s="21">
        <f t="shared" si="177"/>
        <v>1.7070971720737347</v>
      </c>
      <c r="T571" s="21">
        <f t="shared" si="177"/>
        <v>1.7321144720737347</v>
      </c>
      <c r="U571" s="21">
        <f t="shared" si="177"/>
        <v>1.7571317720737347</v>
      </c>
      <c r="V571" s="21">
        <f t="shared" si="177"/>
        <v>1.7821490720737345</v>
      </c>
      <c r="W571" s="21">
        <f t="shared" si="177"/>
        <v>1.7821490720737345</v>
      </c>
      <c r="X571" s="21">
        <f t="shared" si="177"/>
        <v>1.2002725585602212</v>
      </c>
      <c r="Y571" s="21">
        <f t="shared" si="177"/>
        <v>1.2002725585602212</v>
      </c>
      <c r="Z571" s="21">
        <f t="shared" si="177"/>
        <v>1.2002725585602212</v>
      </c>
      <c r="AA571" s="21">
        <f t="shared" si="177"/>
        <v>1.2002725585602212</v>
      </c>
      <c r="AB571" s="21">
        <f t="shared" si="177"/>
        <v>1.2002725585602212</v>
      </c>
      <c r="AC571" s="21">
        <f t="shared" si="177"/>
        <v>1.2002725585602212</v>
      </c>
      <c r="AD571" s="21">
        <f t="shared" si="177"/>
        <v>1.2002725585602212</v>
      </c>
      <c r="AE571" s="21">
        <f t="shared" si="177"/>
        <v>1.2002725585602212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0.72494385856022114</v>
      </c>
      <c r="D573" s="35">
        <f t="shared" ref="D573:AE573" si="179">+D417</f>
        <v>0.74996115856022116</v>
      </c>
      <c r="E573" s="35">
        <f t="shared" si="179"/>
        <v>0.77497845856022118</v>
      </c>
      <c r="F573" s="35">
        <f t="shared" si="179"/>
        <v>0.79999575856022109</v>
      </c>
      <c r="G573" s="35">
        <f t="shared" si="179"/>
        <v>0.82501305856022111</v>
      </c>
      <c r="H573" s="35">
        <f t="shared" si="179"/>
        <v>0.85003035856022113</v>
      </c>
      <c r="I573" s="35">
        <f t="shared" si="179"/>
        <v>0.87504765856022115</v>
      </c>
      <c r="J573" s="35">
        <f t="shared" si="179"/>
        <v>0.90006495856022117</v>
      </c>
      <c r="K573" s="35">
        <f t="shared" si="179"/>
        <v>0.92508225856022119</v>
      </c>
      <c r="L573" s="35">
        <f t="shared" si="179"/>
        <v>0.95009955856022121</v>
      </c>
      <c r="M573" s="35">
        <f t="shared" si="179"/>
        <v>0.97511685856022123</v>
      </c>
      <c r="N573" s="35">
        <f t="shared" si="179"/>
        <v>1.5820106720737348</v>
      </c>
      <c r="O573" s="35">
        <f t="shared" si="179"/>
        <v>1.6070279720737348</v>
      </c>
      <c r="P573" s="35">
        <f t="shared" si="179"/>
        <v>1.6320452720737346</v>
      </c>
      <c r="Q573" s="35">
        <f t="shared" si="179"/>
        <v>1.6570625720737349</v>
      </c>
      <c r="R573" s="35">
        <f t="shared" si="179"/>
        <v>1.6820798720737347</v>
      </c>
      <c r="S573" s="35">
        <f t="shared" si="179"/>
        <v>1.7070971720737347</v>
      </c>
      <c r="T573" s="35">
        <f t="shared" si="179"/>
        <v>1.7321144720737347</v>
      </c>
      <c r="U573" s="35">
        <f t="shared" si="179"/>
        <v>1.7571317720737347</v>
      </c>
      <c r="V573" s="35">
        <f t="shared" si="179"/>
        <v>1.7821490720737345</v>
      </c>
      <c r="W573" s="35">
        <f t="shared" si="179"/>
        <v>1.7821490720737345</v>
      </c>
      <c r="X573" s="35">
        <f t="shared" si="179"/>
        <v>1.2002725585602212</v>
      </c>
      <c r="Y573" s="35">
        <f t="shared" si="179"/>
        <v>1.2002725585602212</v>
      </c>
      <c r="Z573" s="35">
        <f t="shared" si="179"/>
        <v>1.2002725585602212</v>
      </c>
      <c r="AA573" s="35">
        <f t="shared" si="179"/>
        <v>1.2002725585602212</v>
      </c>
      <c r="AB573" s="35">
        <f t="shared" si="179"/>
        <v>1.2002725585602212</v>
      </c>
      <c r="AC573" s="35">
        <f t="shared" si="179"/>
        <v>1.2002725585602212</v>
      </c>
      <c r="AD573" s="35">
        <f t="shared" si="179"/>
        <v>1.2002725585602212</v>
      </c>
      <c r="AE573" s="35">
        <f t="shared" si="179"/>
        <v>1.2002725585602212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1.5804364144472116</v>
      </c>
      <c r="D576" s="28">
        <f t="shared" ref="D576:AE576" si="181">+D577+D578+D579+D580+D581</f>
        <v>1.6084569827855488</v>
      </c>
      <c r="E576" s="28">
        <f t="shared" si="181"/>
        <v>1.7652542864571379</v>
      </c>
      <c r="F576" s="28">
        <f t="shared" si="181"/>
        <v>1.7798119382139304</v>
      </c>
      <c r="G576" s="28">
        <f t="shared" si="181"/>
        <v>1.7833401416904615</v>
      </c>
      <c r="H576" s="28">
        <f t="shared" si="181"/>
        <v>1.8156618956727384</v>
      </c>
      <c r="I576" s="28">
        <f t="shared" si="181"/>
        <v>1.8390930539607691</v>
      </c>
      <c r="J576" s="28">
        <f t="shared" si="181"/>
        <v>1.867466806749364</v>
      </c>
      <c r="K576" s="28">
        <f t="shared" si="181"/>
        <v>1.8717897649527624</v>
      </c>
      <c r="L576" s="28">
        <f t="shared" si="181"/>
        <v>1.8379847876384992</v>
      </c>
      <c r="M576" s="28">
        <f t="shared" si="181"/>
        <v>1.8495756577893616</v>
      </c>
      <c r="N576" s="28">
        <f t="shared" si="181"/>
        <v>1.8487835050533168</v>
      </c>
      <c r="O576" s="28">
        <f t="shared" si="181"/>
        <v>2.1757171530211532</v>
      </c>
      <c r="P576" s="28">
        <f t="shared" si="181"/>
        <v>2.3683450749194259</v>
      </c>
      <c r="Q576" s="28">
        <f t="shared" si="181"/>
        <v>2.4120911604491058</v>
      </c>
      <c r="R576" s="28">
        <f t="shared" si="181"/>
        <v>2.3721332692924881</v>
      </c>
      <c r="S576" s="28">
        <f t="shared" si="181"/>
        <v>2.4160909829564843</v>
      </c>
      <c r="T576" s="28">
        <f t="shared" si="181"/>
        <v>2.4613424011407448</v>
      </c>
      <c r="U576" s="28">
        <f t="shared" si="181"/>
        <v>2.4764460765174054</v>
      </c>
      <c r="V576" s="28">
        <f t="shared" si="181"/>
        <v>2.3619969167027617</v>
      </c>
      <c r="W576" s="28">
        <f t="shared" si="181"/>
        <v>2.248985437694718</v>
      </c>
      <c r="X576" s="28">
        <f t="shared" si="181"/>
        <v>2.2762172482227987</v>
      </c>
      <c r="Y576" s="28">
        <f t="shared" si="181"/>
        <v>2.4173073020615008</v>
      </c>
      <c r="Z576" s="28">
        <f t="shared" si="181"/>
        <v>2.5449269439804887</v>
      </c>
      <c r="AA576" s="28">
        <f t="shared" si="181"/>
        <v>2.5565905872144974</v>
      </c>
      <c r="AB576" s="28">
        <f t="shared" si="181"/>
        <v>3.1418510139761113</v>
      </c>
      <c r="AC576" s="28">
        <f t="shared" si="181"/>
        <v>2.9668710435152459</v>
      </c>
      <c r="AD576" s="28">
        <f t="shared" si="181"/>
        <v>2.9430723637899776</v>
      </c>
      <c r="AE576" s="28">
        <f t="shared" si="181"/>
        <v>3.4093627945681884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1.5804364144472116</v>
      </c>
      <c r="D579" s="35">
        <f t="shared" si="183"/>
        <v>1.6084569827855488</v>
      </c>
      <c r="E579" s="35">
        <f t="shared" si="183"/>
        <v>1.7652542864571379</v>
      </c>
      <c r="F579" s="35">
        <f t="shared" si="183"/>
        <v>1.7798119382139304</v>
      </c>
      <c r="G579" s="35">
        <f t="shared" si="183"/>
        <v>1.7833401416904615</v>
      </c>
      <c r="H579" s="35">
        <f t="shared" si="183"/>
        <v>1.8156618956727384</v>
      </c>
      <c r="I579" s="35">
        <f t="shared" si="183"/>
        <v>1.8390930539607691</v>
      </c>
      <c r="J579" s="35">
        <f t="shared" si="183"/>
        <v>1.867466806749364</v>
      </c>
      <c r="K579" s="35">
        <f t="shared" si="183"/>
        <v>1.8717897649527624</v>
      </c>
      <c r="L579" s="35">
        <f t="shared" si="183"/>
        <v>1.8379847876384992</v>
      </c>
      <c r="M579" s="35">
        <f t="shared" si="183"/>
        <v>1.8495756577893616</v>
      </c>
      <c r="N579" s="35">
        <f t="shared" si="183"/>
        <v>1.8487835050533168</v>
      </c>
      <c r="O579" s="35">
        <f t="shared" si="183"/>
        <v>2.1757171530211532</v>
      </c>
      <c r="P579" s="35">
        <f t="shared" si="183"/>
        <v>2.3683450749194259</v>
      </c>
      <c r="Q579" s="35">
        <f t="shared" si="183"/>
        <v>2.4120911604491058</v>
      </c>
      <c r="R579" s="35">
        <f t="shared" si="183"/>
        <v>2.3721332692924881</v>
      </c>
      <c r="S579" s="35">
        <f t="shared" si="183"/>
        <v>2.4160909829564843</v>
      </c>
      <c r="T579" s="35">
        <f t="shared" si="183"/>
        <v>2.4613424011407448</v>
      </c>
      <c r="U579" s="35">
        <f t="shared" si="183"/>
        <v>2.4764460765174054</v>
      </c>
      <c r="V579" s="35">
        <f t="shared" si="183"/>
        <v>2.3619969167027617</v>
      </c>
      <c r="W579" s="35">
        <f t="shared" si="183"/>
        <v>2.248985437694718</v>
      </c>
      <c r="X579" s="35">
        <f t="shared" si="183"/>
        <v>2.2762172482227987</v>
      </c>
      <c r="Y579" s="35">
        <f t="shared" si="183"/>
        <v>2.4173073020615008</v>
      </c>
      <c r="Z579" s="35">
        <f t="shared" si="183"/>
        <v>2.5449269439804887</v>
      </c>
      <c r="AA579" s="35">
        <f t="shared" si="183"/>
        <v>2.5565905872144974</v>
      </c>
      <c r="AB579" s="35">
        <f t="shared" si="183"/>
        <v>3.1418510139761113</v>
      </c>
      <c r="AC579" s="35">
        <f t="shared" si="183"/>
        <v>2.9668710435152459</v>
      </c>
      <c r="AD579" s="35">
        <f t="shared" si="183"/>
        <v>2.9430723637899776</v>
      </c>
      <c r="AE579" s="35">
        <f t="shared" si="183"/>
        <v>3.4093627945681884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874.2966757680648</v>
      </c>
      <c r="D599" s="28">
        <f t="shared" ref="D599:AE599" si="189">+D600+D604+D613+D624+D633</f>
        <v>925.59742491427937</v>
      </c>
      <c r="E599" s="28">
        <f t="shared" si="189"/>
        <v>1003.2190103309606</v>
      </c>
      <c r="F599" s="28">
        <f t="shared" si="189"/>
        <v>1060.7455346964948</v>
      </c>
      <c r="G599" s="28">
        <f t="shared" si="189"/>
        <v>1160.814799208465</v>
      </c>
      <c r="H599" s="28">
        <f t="shared" si="189"/>
        <v>1204.7758555336088</v>
      </c>
      <c r="I599" s="28">
        <f t="shared" si="189"/>
        <v>1245.5758080030309</v>
      </c>
      <c r="J599" s="28">
        <f t="shared" si="189"/>
        <v>1377.3720701082764</v>
      </c>
      <c r="K599" s="28">
        <f t="shared" si="189"/>
        <v>1405.7418696274997</v>
      </c>
      <c r="L599" s="28">
        <f t="shared" si="189"/>
        <v>1443.6289287915838</v>
      </c>
      <c r="M599" s="28">
        <f t="shared" si="189"/>
        <v>1479.2221370882869</v>
      </c>
      <c r="N599" s="28">
        <f t="shared" si="189"/>
        <v>1584.5763556996715</v>
      </c>
      <c r="O599" s="28">
        <f t="shared" si="189"/>
        <v>1641.4006460161584</v>
      </c>
      <c r="P599" s="28">
        <f t="shared" si="189"/>
        <v>1515.812995701149</v>
      </c>
      <c r="Q599" s="28">
        <f t="shared" si="189"/>
        <v>1464.9759885321714</v>
      </c>
      <c r="R599" s="28">
        <f t="shared" si="189"/>
        <v>1633.2896393762644</v>
      </c>
      <c r="S599" s="28">
        <f t="shared" si="189"/>
        <v>1714.7377528716506</v>
      </c>
      <c r="T599" s="28">
        <f t="shared" si="189"/>
        <v>1818.3462878241023</v>
      </c>
      <c r="U599" s="28">
        <f t="shared" si="189"/>
        <v>1870.9652328420236</v>
      </c>
      <c r="V599" s="28">
        <f t="shared" si="189"/>
        <v>1992.7762681205311</v>
      </c>
      <c r="W599" s="28">
        <f t="shared" si="189"/>
        <v>2097.8981094904693</v>
      </c>
      <c r="X599" s="28">
        <f t="shared" si="189"/>
        <v>1934.4869572094797</v>
      </c>
      <c r="Y599" s="28">
        <f t="shared" si="189"/>
        <v>1644.2904841567868</v>
      </c>
      <c r="Z599" s="28">
        <f t="shared" si="189"/>
        <v>1891.6892581414638</v>
      </c>
      <c r="AA599" s="28">
        <f t="shared" si="189"/>
        <v>1903.9886339227135</v>
      </c>
      <c r="AB599" s="28">
        <f t="shared" si="189"/>
        <v>1897.8415265765111</v>
      </c>
      <c r="AC599" s="28">
        <f t="shared" si="189"/>
        <v>1750.2891000068892</v>
      </c>
      <c r="AD599" s="28">
        <f t="shared" si="189"/>
        <v>2086.7218988478876</v>
      </c>
      <c r="AE599" s="28">
        <f t="shared" si="189"/>
        <v>2150.6851891559836</v>
      </c>
    </row>
    <row r="600" spans="1:31" x14ac:dyDescent="0.2">
      <c r="A600" s="6" t="s">
        <v>19</v>
      </c>
      <c r="B600" s="7" t="s">
        <v>20</v>
      </c>
      <c r="C600" s="28">
        <f>+C601+C602+C603</f>
        <v>476.00080071982552</v>
      </c>
      <c r="D600" s="28">
        <f t="shared" ref="D600:AE600" si="190">+D601+D602+D603</f>
        <v>479.38944572079356</v>
      </c>
      <c r="E600" s="28">
        <f t="shared" si="190"/>
        <v>519.2235435496741</v>
      </c>
      <c r="F600" s="28">
        <f t="shared" si="190"/>
        <v>604.55082910803083</v>
      </c>
      <c r="G600" s="28">
        <f t="shared" si="190"/>
        <v>677.74059943049224</v>
      </c>
      <c r="H600" s="28">
        <f t="shared" si="190"/>
        <v>697.0722997173807</v>
      </c>
      <c r="I600" s="28">
        <f t="shared" si="190"/>
        <v>712.96929764974595</v>
      </c>
      <c r="J600" s="28">
        <f t="shared" si="190"/>
        <v>845.46476834381838</v>
      </c>
      <c r="K600" s="28">
        <f t="shared" si="190"/>
        <v>830.7295088320576</v>
      </c>
      <c r="L600" s="28">
        <f t="shared" si="190"/>
        <v>840.9510647760959</v>
      </c>
      <c r="M600" s="28">
        <f t="shared" si="190"/>
        <v>843.8514915025205</v>
      </c>
      <c r="N600" s="28">
        <f t="shared" si="190"/>
        <v>926.81743614904178</v>
      </c>
      <c r="O600" s="28">
        <f t="shared" si="190"/>
        <v>920.42405438103526</v>
      </c>
      <c r="P600" s="28">
        <f t="shared" si="190"/>
        <v>867.33666883399678</v>
      </c>
      <c r="Q600" s="28">
        <f t="shared" si="190"/>
        <v>831.2783674859096</v>
      </c>
      <c r="R600" s="28">
        <f t="shared" si="190"/>
        <v>943.50379458229349</v>
      </c>
      <c r="S600" s="28">
        <f t="shared" si="190"/>
        <v>1011.2242927558358</v>
      </c>
      <c r="T600" s="28">
        <f t="shared" si="190"/>
        <v>1064.2945119549436</v>
      </c>
      <c r="U600" s="28">
        <f t="shared" si="190"/>
        <v>1141.1019259249049</v>
      </c>
      <c r="V600" s="28">
        <f t="shared" si="190"/>
        <v>1270.1426917813319</v>
      </c>
      <c r="W600" s="28">
        <f t="shared" si="190"/>
        <v>1382.467072343055</v>
      </c>
      <c r="X600" s="28">
        <f t="shared" si="190"/>
        <v>1590.3155513180047</v>
      </c>
      <c r="Y600" s="28">
        <f t="shared" si="190"/>
        <v>1389.5951974675309</v>
      </c>
      <c r="Z600" s="28">
        <f t="shared" si="190"/>
        <v>1640.1940240821032</v>
      </c>
      <c r="AA600" s="28">
        <f t="shared" si="190"/>
        <v>1645.9295092095413</v>
      </c>
      <c r="AB600" s="28">
        <f t="shared" si="190"/>
        <v>1652.9270539197573</v>
      </c>
      <c r="AC600" s="28">
        <f t="shared" si="190"/>
        <v>1510.0105760833667</v>
      </c>
      <c r="AD600" s="28">
        <f t="shared" si="190"/>
        <v>1791.4697609442676</v>
      </c>
      <c r="AE600" s="28">
        <f t="shared" si="190"/>
        <v>1908.3291703517668</v>
      </c>
    </row>
    <row r="601" spans="1:31" x14ac:dyDescent="0.2">
      <c r="A601" s="8" t="s">
        <v>23</v>
      </c>
      <c r="B601" s="4" t="s">
        <v>24</v>
      </c>
      <c r="C601" s="37">
        <f>+C457</f>
        <v>476.00080071982552</v>
      </c>
      <c r="D601" s="37">
        <f t="shared" ref="D601:AE601" si="191">+D457</f>
        <v>479.38944572079356</v>
      </c>
      <c r="E601" s="37">
        <f t="shared" si="191"/>
        <v>519.2235435496741</v>
      </c>
      <c r="F601" s="37">
        <f t="shared" si="191"/>
        <v>604.55082910803083</v>
      </c>
      <c r="G601" s="37">
        <f t="shared" si="191"/>
        <v>677.74059943049224</v>
      </c>
      <c r="H601" s="37">
        <f t="shared" si="191"/>
        <v>697.0722997173807</v>
      </c>
      <c r="I601" s="37">
        <f t="shared" si="191"/>
        <v>712.96929764974595</v>
      </c>
      <c r="J601" s="37">
        <f t="shared" si="191"/>
        <v>845.46476834381838</v>
      </c>
      <c r="K601" s="37">
        <f t="shared" si="191"/>
        <v>830.7295088320576</v>
      </c>
      <c r="L601" s="37">
        <f t="shared" si="191"/>
        <v>840.9510647760959</v>
      </c>
      <c r="M601" s="37">
        <f t="shared" si="191"/>
        <v>843.8514915025205</v>
      </c>
      <c r="N601" s="37">
        <f t="shared" si="191"/>
        <v>926.81743614904178</v>
      </c>
      <c r="O601" s="37">
        <f t="shared" si="191"/>
        <v>920.42405438103526</v>
      </c>
      <c r="P601" s="37">
        <f t="shared" si="191"/>
        <v>867.33666883399678</v>
      </c>
      <c r="Q601" s="37">
        <f t="shared" si="191"/>
        <v>831.2783674859096</v>
      </c>
      <c r="R601" s="37">
        <f t="shared" si="191"/>
        <v>943.50379458229349</v>
      </c>
      <c r="S601" s="37">
        <f t="shared" si="191"/>
        <v>1011.2242927558358</v>
      </c>
      <c r="T601" s="37">
        <f t="shared" si="191"/>
        <v>1064.2945119549436</v>
      </c>
      <c r="U601" s="37">
        <f t="shared" si="191"/>
        <v>1141.1019259249049</v>
      </c>
      <c r="V601" s="37">
        <f t="shared" si="191"/>
        <v>1270.1426917813319</v>
      </c>
      <c r="W601" s="37">
        <f t="shared" si="191"/>
        <v>1382.467072343055</v>
      </c>
      <c r="X601" s="37">
        <f t="shared" si="191"/>
        <v>1590.3155513180047</v>
      </c>
      <c r="Y601" s="37">
        <f t="shared" si="191"/>
        <v>1389.5951974675309</v>
      </c>
      <c r="Z601" s="37">
        <f t="shared" si="191"/>
        <v>1640.1940240821032</v>
      </c>
      <c r="AA601" s="37">
        <f t="shared" si="191"/>
        <v>1645.9295092095413</v>
      </c>
      <c r="AB601" s="37">
        <f t="shared" si="191"/>
        <v>1652.9270539197573</v>
      </c>
      <c r="AC601" s="37">
        <f t="shared" si="191"/>
        <v>1510.0105760833667</v>
      </c>
      <c r="AD601" s="37">
        <f t="shared" si="191"/>
        <v>1791.4697609442676</v>
      </c>
      <c r="AE601" s="37">
        <f t="shared" si="191"/>
        <v>1908.3291703517668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</v>
      </c>
      <c r="U602" s="37">
        <f t="shared" si="192"/>
        <v>0</v>
      </c>
      <c r="V602" s="37">
        <f t="shared" si="192"/>
        <v>0</v>
      </c>
      <c r="W602" s="37">
        <f t="shared" si="192"/>
        <v>0</v>
      </c>
      <c r="X602" s="37">
        <f t="shared" si="192"/>
        <v>0</v>
      </c>
      <c r="Y602" s="37">
        <f t="shared" si="192"/>
        <v>0</v>
      </c>
      <c r="Z602" s="37">
        <f t="shared" si="192"/>
        <v>0</v>
      </c>
      <c r="AA602" s="37">
        <f t="shared" si="192"/>
        <v>0</v>
      </c>
      <c r="AB602" s="37">
        <f t="shared" si="192"/>
        <v>0</v>
      </c>
      <c r="AC602" s="37">
        <f t="shared" si="192"/>
        <v>0</v>
      </c>
      <c r="AD602" s="37">
        <f t="shared" si="192"/>
        <v>0</v>
      </c>
      <c r="AE602" s="37">
        <f t="shared" si="192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1.6327364047385231</v>
      </c>
      <c r="D604" s="28">
        <f t="shared" ref="D604:AE604" si="194">+D605+D606+D607+D608+D609+D611+D612</f>
        <v>1.6270960352261072</v>
      </c>
      <c r="E604" s="28">
        <f t="shared" si="194"/>
        <v>1.7108350779238028</v>
      </c>
      <c r="F604" s="28">
        <f t="shared" si="194"/>
        <v>1.7194562604806061</v>
      </c>
      <c r="G604" s="28">
        <f t="shared" si="194"/>
        <v>1.7965820646119965</v>
      </c>
      <c r="H604" s="28">
        <f t="shared" si="194"/>
        <v>1.8244888048664045</v>
      </c>
      <c r="I604" s="28">
        <f t="shared" si="194"/>
        <v>1.8985153396171532</v>
      </c>
      <c r="J604" s="28">
        <f t="shared" si="194"/>
        <v>1.9275455669128756</v>
      </c>
      <c r="K604" s="28">
        <f t="shared" si="194"/>
        <v>1.9411182583690714</v>
      </c>
      <c r="L604" s="28">
        <f t="shared" si="194"/>
        <v>1.7890984763525046</v>
      </c>
      <c r="M604" s="28">
        <f t="shared" si="194"/>
        <v>2.0361786718810633</v>
      </c>
      <c r="N604" s="28">
        <f t="shared" si="194"/>
        <v>2.0796750596690003</v>
      </c>
      <c r="O604" s="28">
        <f t="shared" si="194"/>
        <v>2.1236154597719095</v>
      </c>
      <c r="P604" s="28">
        <f t="shared" si="194"/>
        <v>2.1991019080398497</v>
      </c>
      <c r="Q604" s="28">
        <f t="shared" si="194"/>
        <v>2.3581663903574892</v>
      </c>
      <c r="R604" s="28">
        <f t="shared" si="194"/>
        <v>2.5087574084101263</v>
      </c>
      <c r="S604" s="28">
        <f t="shared" si="194"/>
        <v>2.6634553256578268</v>
      </c>
      <c r="T604" s="28">
        <f t="shared" si="194"/>
        <v>2.817993223085109</v>
      </c>
      <c r="U604" s="28">
        <f t="shared" si="194"/>
        <v>3.050575060447156</v>
      </c>
      <c r="V604" s="28">
        <f t="shared" si="194"/>
        <v>3.1399874128613434</v>
      </c>
      <c r="W604" s="28">
        <f t="shared" si="194"/>
        <v>3.4748777468728322</v>
      </c>
      <c r="X604" s="28">
        <f t="shared" si="194"/>
        <v>4.2401152700441695</v>
      </c>
      <c r="Y604" s="28">
        <f t="shared" si="194"/>
        <v>4.477724505498065</v>
      </c>
      <c r="Z604" s="28">
        <f t="shared" si="194"/>
        <v>4.6854001574302897</v>
      </c>
      <c r="AA604" s="28">
        <f t="shared" si="194"/>
        <v>5.91580331111538</v>
      </c>
      <c r="AB604" s="28">
        <f t="shared" si="194"/>
        <v>6.0402938187611674</v>
      </c>
      <c r="AC604" s="28">
        <f t="shared" si="194"/>
        <v>5.3273189834743304</v>
      </c>
      <c r="AD604" s="28">
        <f t="shared" si="194"/>
        <v>5.3907657757264023</v>
      </c>
      <c r="AE604" s="28">
        <f t="shared" si="194"/>
        <v>5.9444386614949076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95">+D472</f>
        <v>0</v>
      </c>
      <c r="E605" s="37">
        <f t="shared" si="195"/>
        <v>0</v>
      </c>
      <c r="F605" s="37">
        <f t="shared" si="195"/>
        <v>0</v>
      </c>
      <c r="G605" s="37">
        <f t="shared" si="195"/>
        <v>0</v>
      </c>
      <c r="H605" s="37">
        <f t="shared" si="195"/>
        <v>0</v>
      </c>
      <c r="I605" s="37">
        <f t="shared" si="195"/>
        <v>0</v>
      </c>
      <c r="J605" s="37">
        <f t="shared" si="195"/>
        <v>0</v>
      </c>
      <c r="K605" s="37">
        <f t="shared" si="195"/>
        <v>0</v>
      </c>
      <c r="L605" s="37">
        <f t="shared" si="195"/>
        <v>0</v>
      </c>
      <c r="M605" s="37">
        <f t="shared" si="195"/>
        <v>0</v>
      </c>
      <c r="N605" s="37">
        <f t="shared" si="195"/>
        <v>0</v>
      </c>
      <c r="O605" s="37">
        <f t="shared" si="195"/>
        <v>0</v>
      </c>
      <c r="P605" s="37">
        <f t="shared" si="195"/>
        <v>0</v>
      </c>
      <c r="Q605" s="37">
        <f t="shared" si="195"/>
        <v>0</v>
      </c>
      <c r="R605" s="37">
        <f t="shared" si="195"/>
        <v>0</v>
      </c>
      <c r="S605" s="37">
        <f t="shared" si="195"/>
        <v>0</v>
      </c>
      <c r="T605" s="37">
        <f t="shared" si="195"/>
        <v>0</v>
      </c>
      <c r="U605" s="37">
        <f t="shared" si="195"/>
        <v>0</v>
      </c>
      <c r="V605" s="37">
        <f t="shared" si="195"/>
        <v>0</v>
      </c>
      <c r="W605" s="37">
        <f t="shared" si="195"/>
        <v>0</v>
      </c>
      <c r="X605" s="37">
        <f t="shared" si="195"/>
        <v>0</v>
      </c>
      <c r="Y605" s="37">
        <f t="shared" si="195"/>
        <v>0</v>
      </c>
      <c r="Z605" s="37">
        <f t="shared" si="195"/>
        <v>0</v>
      </c>
      <c r="AA605" s="37">
        <f t="shared" si="195"/>
        <v>1.2512555628781723</v>
      </c>
      <c r="AB605" s="37">
        <f t="shared" si="195"/>
        <v>1.3381349868624695</v>
      </c>
      <c r="AC605" s="37">
        <f t="shared" si="195"/>
        <v>5.6584006588160443E-3</v>
      </c>
      <c r="AD605" s="37">
        <f t="shared" si="195"/>
        <v>4.6412037644371776E-3</v>
      </c>
      <c r="AE605" s="37">
        <f t="shared" si="195"/>
        <v>0.1173818144441194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1.6327364047385231</v>
      </c>
      <c r="D608" s="37">
        <f t="shared" ref="D608:AE608" si="198">+D497</f>
        <v>1.6270960352261072</v>
      </c>
      <c r="E608" s="37">
        <f t="shared" si="198"/>
        <v>1.7108350779238028</v>
      </c>
      <c r="F608" s="37">
        <f t="shared" si="198"/>
        <v>1.7194562604806061</v>
      </c>
      <c r="G608" s="37">
        <f t="shared" si="198"/>
        <v>1.7965820646119965</v>
      </c>
      <c r="H608" s="37">
        <f t="shared" si="198"/>
        <v>1.8244888048664045</v>
      </c>
      <c r="I608" s="37">
        <f t="shared" si="198"/>
        <v>1.8985153396171532</v>
      </c>
      <c r="J608" s="37">
        <f t="shared" si="198"/>
        <v>1.9275455669128756</v>
      </c>
      <c r="K608" s="37">
        <f t="shared" si="198"/>
        <v>1.9411182583690714</v>
      </c>
      <c r="L608" s="37">
        <f t="shared" si="198"/>
        <v>1.7890984763525046</v>
      </c>
      <c r="M608" s="37">
        <f t="shared" si="198"/>
        <v>2.0361786718810633</v>
      </c>
      <c r="N608" s="37">
        <f t="shared" si="198"/>
        <v>2.0796750596690003</v>
      </c>
      <c r="O608" s="37">
        <f t="shared" si="198"/>
        <v>2.1236154597719095</v>
      </c>
      <c r="P608" s="37">
        <f t="shared" si="198"/>
        <v>2.1991019080398497</v>
      </c>
      <c r="Q608" s="37">
        <f t="shared" si="198"/>
        <v>2.3581663903574892</v>
      </c>
      <c r="R608" s="37">
        <f t="shared" si="198"/>
        <v>2.5087574084101263</v>
      </c>
      <c r="S608" s="37">
        <f t="shared" si="198"/>
        <v>2.6634553256578268</v>
      </c>
      <c r="T608" s="37">
        <f t="shared" si="198"/>
        <v>2.817993223085109</v>
      </c>
      <c r="U608" s="37">
        <f t="shared" si="198"/>
        <v>3.050575060447156</v>
      </c>
      <c r="V608" s="37">
        <f t="shared" si="198"/>
        <v>3.1399874128613434</v>
      </c>
      <c r="W608" s="37">
        <f t="shared" si="198"/>
        <v>3.4748777468728322</v>
      </c>
      <c r="X608" s="37">
        <f t="shared" si="198"/>
        <v>4.2401152700441695</v>
      </c>
      <c r="Y608" s="37">
        <f t="shared" si="198"/>
        <v>4.477724505498065</v>
      </c>
      <c r="Z608" s="37">
        <f t="shared" si="198"/>
        <v>4.6854001574302897</v>
      </c>
      <c r="AA608" s="37">
        <f t="shared" si="198"/>
        <v>4.664547748237208</v>
      </c>
      <c r="AB608" s="37">
        <f t="shared" si="198"/>
        <v>4.7021588318986982</v>
      </c>
      <c r="AC608" s="37">
        <f t="shared" si="198"/>
        <v>5.3216605828155146</v>
      </c>
      <c r="AD608" s="37">
        <f t="shared" si="198"/>
        <v>5.3861245719619655</v>
      </c>
      <c r="AE608" s="37">
        <f t="shared" si="198"/>
        <v>5.8270568470507884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14.611587095057663</v>
      </c>
      <c r="D613" s="28">
        <f t="shared" ref="D613:AE613" si="202">+D614+D615+D616+D617+D618+D619+D620+D621+D622+D623</f>
        <v>16.515697857232198</v>
      </c>
      <c r="E613" s="28">
        <f t="shared" si="202"/>
        <v>17.93340781537929</v>
      </c>
      <c r="F613" s="28">
        <f t="shared" si="202"/>
        <v>18.001887004659231</v>
      </c>
      <c r="G613" s="28">
        <f t="shared" si="202"/>
        <v>17.064321942100751</v>
      </c>
      <c r="H613" s="28">
        <f t="shared" si="202"/>
        <v>19.059026491438971</v>
      </c>
      <c r="I613" s="28">
        <f t="shared" si="202"/>
        <v>25.204866030988693</v>
      </c>
      <c r="J613" s="28">
        <f t="shared" si="202"/>
        <v>17.678850338526413</v>
      </c>
      <c r="K613" s="28">
        <f t="shared" si="202"/>
        <v>20.050308000945282</v>
      </c>
      <c r="L613" s="28">
        <f t="shared" si="202"/>
        <v>23.045945739595705</v>
      </c>
      <c r="M613" s="28">
        <f t="shared" si="202"/>
        <v>25.635348785049739</v>
      </c>
      <c r="N613" s="28">
        <f t="shared" si="202"/>
        <v>23.140298492997463</v>
      </c>
      <c r="O613" s="28">
        <f t="shared" si="202"/>
        <v>26.117702522973641</v>
      </c>
      <c r="P613" s="28">
        <f t="shared" si="202"/>
        <v>29.047616324848793</v>
      </c>
      <c r="Q613" s="28">
        <f t="shared" si="202"/>
        <v>29.736788415295301</v>
      </c>
      <c r="R613" s="28">
        <f t="shared" si="202"/>
        <v>24.987256505993919</v>
      </c>
      <c r="S613" s="28">
        <f t="shared" si="202"/>
        <v>26.412828611588516</v>
      </c>
      <c r="T613" s="28">
        <f t="shared" si="202"/>
        <v>26.124408935370155</v>
      </c>
      <c r="U613" s="28">
        <f t="shared" si="202"/>
        <v>29.012531217962444</v>
      </c>
      <c r="V613" s="28">
        <f t="shared" si="202"/>
        <v>25.503500968830135</v>
      </c>
      <c r="W613" s="28">
        <f t="shared" si="202"/>
        <v>31.928548800328521</v>
      </c>
      <c r="X613" s="28">
        <f t="shared" si="202"/>
        <v>31.642770180166561</v>
      </c>
      <c r="Y613" s="28">
        <f t="shared" si="202"/>
        <v>31.508714860913745</v>
      </c>
      <c r="Z613" s="28">
        <f t="shared" si="202"/>
        <v>33.888191251237451</v>
      </c>
      <c r="AA613" s="28">
        <f t="shared" si="202"/>
        <v>32.288729638347654</v>
      </c>
      <c r="AB613" s="28">
        <f t="shared" si="202"/>
        <v>36.650919637101445</v>
      </c>
      <c r="AC613" s="28">
        <f t="shared" si="202"/>
        <v>30.212738812503552</v>
      </c>
      <c r="AD613" s="28">
        <f t="shared" si="202"/>
        <v>30.568392706564946</v>
      </c>
      <c r="AE613" s="28">
        <f t="shared" si="202"/>
        <v>30.953747653902834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204">+D549</f>
        <v>0</v>
      </c>
      <c r="E620" s="37">
        <f t="shared" si="204"/>
        <v>0</v>
      </c>
      <c r="F620" s="37">
        <f t="shared" si="204"/>
        <v>0</v>
      </c>
      <c r="G620" s="37">
        <f t="shared" si="204"/>
        <v>0</v>
      </c>
      <c r="H620" s="37">
        <f t="shared" si="204"/>
        <v>0</v>
      </c>
      <c r="I620" s="37">
        <f t="shared" si="204"/>
        <v>0</v>
      </c>
      <c r="J620" s="37">
        <f t="shared" si="204"/>
        <v>0</v>
      </c>
      <c r="K620" s="37">
        <f t="shared" si="204"/>
        <v>0</v>
      </c>
      <c r="L620" s="37">
        <f t="shared" si="204"/>
        <v>0</v>
      </c>
      <c r="M620" s="37">
        <f t="shared" si="204"/>
        <v>0</v>
      </c>
      <c r="N620" s="37">
        <f t="shared" si="204"/>
        <v>0</v>
      </c>
      <c r="O620" s="37">
        <f t="shared" si="204"/>
        <v>0</v>
      </c>
      <c r="P620" s="37">
        <f t="shared" si="204"/>
        <v>0</v>
      </c>
      <c r="Q620" s="37">
        <f t="shared" si="204"/>
        <v>0</v>
      </c>
      <c r="R620" s="37">
        <f t="shared" si="204"/>
        <v>0</v>
      </c>
      <c r="S620" s="37">
        <f t="shared" si="204"/>
        <v>0</v>
      </c>
      <c r="T620" s="37">
        <f t="shared" si="204"/>
        <v>0</v>
      </c>
      <c r="U620" s="37">
        <f t="shared" si="204"/>
        <v>0</v>
      </c>
      <c r="V620" s="37">
        <f t="shared" si="204"/>
        <v>0</v>
      </c>
      <c r="W620" s="37">
        <f t="shared" si="204"/>
        <v>0</v>
      </c>
      <c r="X620" s="37">
        <f t="shared" si="204"/>
        <v>0</v>
      </c>
      <c r="Y620" s="37">
        <f t="shared" si="204"/>
        <v>0</v>
      </c>
      <c r="Z620" s="37">
        <f t="shared" si="204"/>
        <v>0</v>
      </c>
      <c r="AA620" s="37">
        <f t="shared" si="204"/>
        <v>0</v>
      </c>
      <c r="AB620" s="37">
        <f t="shared" si="204"/>
        <v>0</v>
      </c>
      <c r="AC620" s="37">
        <f t="shared" si="204"/>
        <v>0</v>
      </c>
      <c r="AD620" s="37">
        <f t="shared" si="204"/>
        <v>0</v>
      </c>
      <c r="AE620" s="37">
        <f t="shared" si="204"/>
        <v>0</v>
      </c>
    </row>
    <row r="621" spans="1:31" x14ac:dyDescent="0.2">
      <c r="A621" s="9" t="s">
        <v>543</v>
      </c>
      <c r="B621" s="4" t="s">
        <v>544</v>
      </c>
      <c r="C621" s="37">
        <f>+C552</f>
        <v>14.611587095057663</v>
      </c>
      <c r="D621" s="37">
        <f t="shared" ref="D621:AE621" si="205">+D552</f>
        <v>16.515697857232198</v>
      </c>
      <c r="E621" s="37">
        <f t="shared" si="205"/>
        <v>17.93340781537929</v>
      </c>
      <c r="F621" s="37">
        <f t="shared" si="205"/>
        <v>18.001887004659231</v>
      </c>
      <c r="G621" s="37">
        <f t="shared" si="205"/>
        <v>17.064321942100751</v>
      </c>
      <c r="H621" s="37">
        <f t="shared" si="205"/>
        <v>19.059026491438971</v>
      </c>
      <c r="I621" s="37">
        <f t="shared" si="205"/>
        <v>25.204866030988693</v>
      </c>
      <c r="J621" s="37">
        <f t="shared" si="205"/>
        <v>17.678850338526413</v>
      </c>
      <c r="K621" s="37">
        <f t="shared" si="205"/>
        <v>20.050308000945282</v>
      </c>
      <c r="L621" s="37">
        <f t="shared" si="205"/>
        <v>23.045945739595705</v>
      </c>
      <c r="M621" s="37">
        <f t="shared" si="205"/>
        <v>25.635348785049739</v>
      </c>
      <c r="N621" s="37">
        <f t="shared" si="205"/>
        <v>23.140298492997463</v>
      </c>
      <c r="O621" s="37">
        <f t="shared" si="205"/>
        <v>26.117702522973641</v>
      </c>
      <c r="P621" s="37">
        <f t="shared" si="205"/>
        <v>29.047616324848793</v>
      </c>
      <c r="Q621" s="37">
        <f t="shared" si="205"/>
        <v>29.736788415295301</v>
      </c>
      <c r="R621" s="37">
        <f t="shared" si="205"/>
        <v>24.987256505993919</v>
      </c>
      <c r="S621" s="37">
        <f t="shared" si="205"/>
        <v>26.412828611588516</v>
      </c>
      <c r="T621" s="37">
        <f t="shared" si="205"/>
        <v>26.124408935370155</v>
      </c>
      <c r="U621" s="37">
        <f t="shared" si="205"/>
        <v>29.012531217962444</v>
      </c>
      <c r="V621" s="37">
        <f t="shared" si="205"/>
        <v>25.503500968830135</v>
      </c>
      <c r="W621" s="37">
        <f t="shared" si="205"/>
        <v>31.928548800328521</v>
      </c>
      <c r="X621" s="37">
        <f t="shared" si="205"/>
        <v>31.642770180166561</v>
      </c>
      <c r="Y621" s="37">
        <f t="shared" si="205"/>
        <v>31.508714860913745</v>
      </c>
      <c r="Z621" s="37">
        <f t="shared" si="205"/>
        <v>33.888191251237451</v>
      </c>
      <c r="AA621" s="37">
        <f t="shared" si="205"/>
        <v>32.288729638347654</v>
      </c>
      <c r="AB621" s="37">
        <f t="shared" si="205"/>
        <v>36.650919637101445</v>
      </c>
      <c r="AC621" s="37">
        <f t="shared" si="205"/>
        <v>30.212738812503552</v>
      </c>
      <c r="AD621" s="37">
        <f t="shared" si="205"/>
        <v>30.568392706564946</v>
      </c>
      <c r="AE621" s="37">
        <f t="shared" si="205"/>
        <v>30.953747653902834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380.4711151339958</v>
      </c>
      <c r="D624" s="28">
        <f t="shared" ref="D624:AE624" si="208">+D625+D626+D627+D628+D629+D630+D631+D632</f>
        <v>426.45672831824197</v>
      </c>
      <c r="E624" s="28">
        <f t="shared" si="208"/>
        <v>462.5859696015263</v>
      </c>
      <c r="F624" s="28">
        <f t="shared" si="208"/>
        <v>434.69355038511031</v>
      </c>
      <c r="G624" s="28">
        <f t="shared" si="208"/>
        <v>462.42995562956969</v>
      </c>
      <c r="H624" s="28">
        <f t="shared" si="208"/>
        <v>485.00437862424997</v>
      </c>
      <c r="I624" s="28">
        <f t="shared" si="208"/>
        <v>503.66403592871825</v>
      </c>
      <c r="J624" s="28">
        <f t="shared" si="208"/>
        <v>510.43343905226936</v>
      </c>
      <c r="K624" s="28">
        <f t="shared" si="208"/>
        <v>551.14914477117497</v>
      </c>
      <c r="L624" s="28">
        <f t="shared" si="208"/>
        <v>576.00483501190126</v>
      </c>
      <c r="M624" s="28">
        <f t="shared" si="208"/>
        <v>605.84954247104622</v>
      </c>
      <c r="N624" s="28">
        <f t="shared" si="208"/>
        <v>630.69016249290996</v>
      </c>
      <c r="O624" s="28">
        <f t="shared" si="208"/>
        <v>690.55955649935629</v>
      </c>
      <c r="P624" s="28">
        <f t="shared" si="208"/>
        <v>614.86126355934402</v>
      </c>
      <c r="Q624" s="28">
        <f t="shared" si="208"/>
        <v>599.19057508015976</v>
      </c>
      <c r="R624" s="28">
        <f t="shared" si="208"/>
        <v>659.91769761027433</v>
      </c>
      <c r="S624" s="28">
        <f t="shared" si="208"/>
        <v>672.02108519561182</v>
      </c>
      <c r="T624" s="28">
        <f t="shared" si="208"/>
        <v>722.64803130956295</v>
      </c>
      <c r="U624" s="28">
        <f t="shared" si="208"/>
        <v>695.32375456219154</v>
      </c>
      <c r="V624" s="28">
        <f t="shared" si="208"/>
        <v>691.62809104080509</v>
      </c>
      <c r="W624" s="28">
        <f t="shared" si="208"/>
        <v>677.77862516251821</v>
      </c>
      <c r="X624" s="28">
        <f t="shared" si="208"/>
        <v>306.01230319304136</v>
      </c>
      <c r="Y624" s="28">
        <f t="shared" si="208"/>
        <v>216.29154002078258</v>
      </c>
      <c r="Z624" s="28">
        <f t="shared" si="208"/>
        <v>210.37671570671253</v>
      </c>
      <c r="AA624" s="28">
        <f t="shared" si="208"/>
        <v>217.29800117649475</v>
      </c>
      <c r="AB624" s="28">
        <f t="shared" si="208"/>
        <v>199.08140818691504</v>
      </c>
      <c r="AC624" s="28">
        <f t="shared" si="208"/>
        <v>201.77159508402929</v>
      </c>
      <c r="AD624" s="28">
        <f t="shared" si="208"/>
        <v>256.34990705753864</v>
      </c>
      <c r="AE624" s="28">
        <f t="shared" si="208"/>
        <v>202.04846969425085</v>
      </c>
    </row>
    <row r="625" spans="1:31" x14ac:dyDescent="0.2">
      <c r="A625" s="9" t="s">
        <v>549</v>
      </c>
      <c r="B625" s="4" t="s">
        <v>550</v>
      </c>
      <c r="C625" s="37">
        <f>+C556</f>
        <v>343.05937935260306</v>
      </c>
      <c r="D625" s="37">
        <f t="shared" ref="D625:AE625" si="209">+D556</f>
        <v>388.9594052223851</v>
      </c>
      <c r="E625" s="37">
        <f t="shared" si="209"/>
        <v>424.92119154255664</v>
      </c>
      <c r="F625" s="37">
        <f t="shared" si="209"/>
        <v>396.86131736302787</v>
      </c>
      <c r="G625" s="37">
        <f t="shared" si="209"/>
        <v>424.4302676443744</v>
      </c>
      <c r="H625" s="37">
        <f t="shared" si="209"/>
        <v>446.83723567594188</v>
      </c>
      <c r="I625" s="37">
        <f t="shared" si="209"/>
        <v>465.32943801729738</v>
      </c>
      <c r="J625" s="37">
        <f t="shared" si="209"/>
        <v>471.9313861777357</v>
      </c>
      <c r="K625" s="37">
        <f t="shared" si="209"/>
        <v>512.47963693352858</v>
      </c>
      <c r="L625" s="37">
        <f t="shared" si="209"/>
        <v>537.16787221114203</v>
      </c>
      <c r="M625" s="37">
        <f t="shared" si="209"/>
        <v>566.84512470717425</v>
      </c>
      <c r="N625" s="37">
        <f t="shared" si="209"/>
        <v>590.93641325241174</v>
      </c>
      <c r="O625" s="37">
        <f t="shared" si="209"/>
        <v>650.63835229574511</v>
      </c>
      <c r="P625" s="37">
        <f t="shared" si="209"/>
        <v>574.77260439262011</v>
      </c>
      <c r="Q625" s="37">
        <f t="shared" si="209"/>
        <v>558.934460950323</v>
      </c>
      <c r="R625" s="37">
        <f t="shared" si="209"/>
        <v>619.49412851732484</v>
      </c>
      <c r="S625" s="37">
        <f t="shared" si="209"/>
        <v>631.43006113954948</v>
      </c>
      <c r="T625" s="37">
        <f t="shared" si="209"/>
        <v>681.88955229038788</v>
      </c>
      <c r="U625" s="37">
        <f t="shared" si="209"/>
        <v>654.39782057990351</v>
      </c>
      <c r="V625" s="37">
        <f t="shared" si="209"/>
        <v>650.53470209540433</v>
      </c>
      <c r="W625" s="37">
        <f t="shared" si="209"/>
        <v>636.68523621711745</v>
      </c>
      <c r="X625" s="37">
        <f t="shared" si="209"/>
        <v>265.50079076115406</v>
      </c>
      <c r="Y625" s="37">
        <f t="shared" si="209"/>
        <v>175.78002758889534</v>
      </c>
      <c r="Z625" s="37">
        <f t="shared" si="209"/>
        <v>169.86520327482529</v>
      </c>
      <c r="AA625" s="37">
        <f t="shared" si="209"/>
        <v>176.78648874460751</v>
      </c>
      <c r="AB625" s="37">
        <f t="shared" si="209"/>
        <v>158.5698957550278</v>
      </c>
      <c r="AC625" s="37">
        <f t="shared" si="209"/>
        <v>161.26008265214205</v>
      </c>
      <c r="AD625" s="37">
        <f t="shared" si="209"/>
        <v>215.83839462565138</v>
      </c>
      <c r="AE625" s="37">
        <f t="shared" si="209"/>
        <v>161.53695726236361</v>
      </c>
    </row>
    <row r="626" spans="1:31" x14ac:dyDescent="0.2">
      <c r="A626" s="9" t="s">
        <v>668</v>
      </c>
      <c r="B626" s="4" t="s">
        <v>639</v>
      </c>
      <c r="C626" s="37">
        <f>+C559</f>
        <v>8.8334469267844113</v>
      </c>
      <c r="D626" s="37">
        <f t="shared" ref="D626:AE626" si="210">+D559</f>
        <v>8.9574236367844104</v>
      </c>
      <c r="E626" s="37">
        <f t="shared" si="210"/>
        <v>9.0814003467844113</v>
      </c>
      <c r="F626" s="37">
        <f t="shared" si="210"/>
        <v>9.2053770567844104</v>
      </c>
      <c r="G626" s="37">
        <f t="shared" si="210"/>
        <v>9.3293537667844113</v>
      </c>
      <c r="H626" s="37">
        <f t="shared" si="210"/>
        <v>9.4533304767844086</v>
      </c>
      <c r="I626" s="37">
        <f t="shared" si="210"/>
        <v>9.5773071867844095</v>
      </c>
      <c r="J626" s="37">
        <f t="shared" si="210"/>
        <v>9.7012838967844104</v>
      </c>
      <c r="K626" s="37">
        <f t="shared" si="210"/>
        <v>9.8252606067844095</v>
      </c>
      <c r="L626" s="37">
        <f t="shared" si="210"/>
        <v>9.9492373167844104</v>
      </c>
      <c r="M626" s="37">
        <f t="shared" si="210"/>
        <v>10.073214026784409</v>
      </c>
      <c r="N626" s="37">
        <f t="shared" si="210"/>
        <v>10.19719073678441</v>
      </c>
      <c r="O626" s="37">
        <f t="shared" si="210"/>
        <v>10.321167446784411</v>
      </c>
      <c r="P626" s="37">
        <f t="shared" si="210"/>
        <v>10.44514415678441</v>
      </c>
      <c r="Q626" s="37">
        <f t="shared" si="210"/>
        <v>10.569120866784411</v>
      </c>
      <c r="R626" s="37">
        <f t="shared" si="210"/>
        <v>10.693097576784409</v>
      </c>
      <c r="S626" s="37">
        <f t="shared" si="210"/>
        <v>10.817074286784409</v>
      </c>
      <c r="T626" s="37">
        <f t="shared" si="210"/>
        <v>10.941050996784409</v>
      </c>
      <c r="U626" s="37">
        <f t="shared" si="210"/>
        <v>11.065027706784409</v>
      </c>
      <c r="V626" s="37">
        <f t="shared" si="210"/>
        <v>11.18900441678441</v>
      </c>
      <c r="W626" s="37">
        <f t="shared" si="210"/>
        <v>11.18900441678441</v>
      </c>
      <c r="X626" s="37">
        <f t="shared" si="210"/>
        <v>11.18900441678441</v>
      </c>
      <c r="Y626" s="37">
        <f t="shared" si="210"/>
        <v>11.18900441678441</v>
      </c>
      <c r="Z626" s="37">
        <f t="shared" si="210"/>
        <v>11.18900441678441</v>
      </c>
      <c r="AA626" s="37">
        <f t="shared" si="210"/>
        <v>11.18900441678441</v>
      </c>
      <c r="AB626" s="37">
        <f t="shared" si="210"/>
        <v>11.18900441678441</v>
      </c>
      <c r="AC626" s="37">
        <f t="shared" si="210"/>
        <v>11.18900441678441</v>
      </c>
      <c r="AD626" s="37">
        <f t="shared" si="210"/>
        <v>11.18900441678441</v>
      </c>
      <c r="AE626" s="37">
        <f t="shared" si="210"/>
        <v>11.18900441678441</v>
      </c>
    </row>
    <row r="627" spans="1:31" x14ac:dyDescent="0.2">
      <c r="A627" s="9" t="s">
        <v>678</v>
      </c>
      <c r="B627" s="4" t="s">
        <v>645</v>
      </c>
      <c r="C627" s="37">
        <f>+C562</f>
        <v>27.175096882706647</v>
      </c>
      <c r="D627" s="37">
        <f t="shared" ref="D627:AE627" si="211">+D562</f>
        <v>27.175096882706647</v>
      </c>
      <c r="E627" s="37">
        <f t="shared" si="211"/>
        <v>27.175096882706647</v>
      </c>
      <c r="F627" s="37">
        <f t="shared" si="211"/>
        <v>27.175096882706647</v>
      </c>
      <c r="G627" s="37">
        <f t="shared" si="211"/>
        <v>27.175096882706647</v>
      </c>
      <c r="H627" s="37">
        <f t="shared" si="211"/>
        <v>27.175096882706647</v>
      </c>
      <c r="I627" s="37">
        <f t="shared" si="211"/>
        <v>27.175096882706647</v>
      </c>
      <c r="J627" s="37">
        <f t="shared" si="211"/>
        <v>27.175096882706647</v>
      </c>
      <c r="K627" s="37">
        <f t="shared" si="211"/>
        <v>27.175096882706647</v>
      </c>
      <c r="L627" s="37">
        <f t="shared" si="211"/>
        <v>27.175096882706647</v>
      </c>
      <c r="M627" s="37">
        <f t="shared" si="211"/>
        <v>27.175096882706647</v>
      </c>
      <c r="N627" s="37">
        <f t="shared" si="211"/>
        <v>27.175096882706647</v>
      </c>
      <c r="O627" s="37">
        <f t="shared" si="211"/>
        <v>27.175096882706647</v>
      </c>
      <c r="P627" s="37">
        <f t="shared" si="211"/>
        <v>27.175096882706647</v>
      </c>
      <c r="Q627" s="37">
        <f t="shared" si="211"/>
        <v>27.175096882706647</v>
      </c>
      <c r="R627" s="37">
        <f t="shared" si="211"/>
        <v>27.175096882706647</v>
      </c>
      <c r="S627" s="37">
        <f t="shared" si="211"/>
        <v>27.175096882706647</v>
      </c>
      <c r="T627" s="37">
        <f t="shared" si="211"/>
        <v>27.175096882706647</v>
      </c>
      <c r="U627" s="37">
        <f t="shared" si="211"/>
        <v>27.175096882706647</v>
      </c>
      <c r="V627" s="37">
        <f t="shared" si="211"/>
        <v>27.175096882706647</v>
      </c>
      <c r="W627" s="37">
        <f t="shared" si="211"/>
        <v>27.175096882706647</v>
      </c>
      <c r="X627" s="37">
        <f t="shared" si="211"/>
        <v>27.175096882706647</v>
      </c>
      <c r="Y627" s="37">
        <f t="shared" si="211"/>
        <v>27.175096882706647</v>
      </c>
      <c r="Z627" s="37">
        <f t="shared" si="211"/>
        <v>27.175096882706647</v>
      </c>
      <c r="AA627" s="37">
        <f t="shared" si="211"/>
        <v>27.175096882706647</v>
      </c>
      <c r="AB627" s="37">
        <f t="shared" si="211"/>
        <v>27.175096882706647</v>
      </c>
      <c r="AC627" s="37">
        <f t="shared" si="211"/>
        <v>27.175096882706647</v>
      </c>
      <c r="AD627" s="37">
        <f t="shared" si="211"/>
        <v>27.175096882706647</v>
      </c>
      <c r="AE627" s="37">
        <f t="shared" si="211"/>
        <v>27.175096882706647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212">+D565</f>
        <v>0</v>
      </c>
      <c r="E628" s="37">
        <f t="shared" si="212"/>
        <v>0</v>
      </c>
      <c r="F628" s="37">
        <f t="shared" si="212"/>
        <v>0</v>
      </c>
      <c r="G628" s="37">
        <f t="shared" si="212"/>
        <v>0</v>
      </c>
      <c r="H628" s="37">
        <f t="shared" si="212"/>
        <v>0</v>
      </c>
      <c r="I628" s="37">
        <f t="shared" si="212"/>
        <v>0</v>
      </c>
      <c r="J628" s="37">
        <f t="shared" si="212"/>
        <v>0</v>
      </c>
      <c r="K628" s="37">
        <f t="shared" si="212"/>
        <v>0</v>
      </c>
      <c r="L628" s="37">
        <f t="shared" si="212"/>
        <v>0</v>
      </c>
      <c r="M628" s="37">
        <f t="shared" si="212"/>
        <v>0</v>
      </c>
      <c r="N628" s="37">
        <f t="shared" si="212"/>
        <v>0</v>
      </c>
      <c r="O628" s="37">
        <f t="shared" si="212"/>
        <v>0</v>
      </c>
      <c r="P628" s="37">
        <f t="shared" si="212"/>
        <v>0</v>
      </c>
      <c r="Q628" s="37">
        <f t="shared" si="212"/>
        <v>0</v>
      </c>
      <c r="R628" s="37">
        <f t="shared" si="212"/>
        <v>0</v>
      </c>
      <c r="S628" s="37">
        <f t="shared" si="212"/>
        <v>0</v>
      </c>
      <c r="T628" s="37">
        <f t="shared" si="212"/>
        <v>0</v>
      </c>
      <c r="U628" s="37">
        <f t="shared" si="212"/>
        <v>0</v>
      </c>
      <c r="V628" s="37">
        <f t="shared" si="212"/>
        <v>0</v>
      </c>
      <c r="W628" s="37">
        <f t="shared" si="212"/>
        <v>0</v>
      </c>
      <c r="X628" s="37">
        <f t="shared" si="212"/>
        <v>0</v>
      </c>
      <c r="Y628" s="37">
        <f t="shared" si="212"/>
        <v>0</v>
      </c>
      <c r="Z628" s="37">
        <f t="shared" si="212"/>
        <v>0</v>
      </c>
      <c r="AA628" s="37">
        <f t="shared" si="212"/>
        <v>0</v>
      </c>
      <c r="AB628" s="37">
        <f t="shared" si="212"/>
        <v>0</v>
      </c>
      <c r="AC628" s="37">
        <f t="shared" si="212"/>
        <v>0</v>
      </c>
      <c r="AD628" s="37">
        <f t="shared" si="212"/>
        <v>0</v>
      </c>
      <c r="AE628" s="37">
        <f t="shared" si="212"/>
        <v>0</v>
      </c>
    </row>
    <row r="629" spans="1:31" x14ac:dyDescent="0.2">
      <c r="A629" s="9" t="s">
        <v>698</v>
      </c>
      <c r="B629" s="4" t="s">
        <v>657</v>
      </c>
      <c r="C629" s="37">
        <f>+C568</f>
        <v>0.67824811334142587</v>
      </c>
      <c r="D629" s="37">
        <f t="shared" ref="D629:AE629" si="213">+D568</f>
        <v>0.61484141780557744</v>
      </c>
      <c r="E629" s="37">
        <f t="shared" si="213"/>
        <v>0.63330237091837727</v>
      </c>
      <c r="F629" s="37">
        <f t="shared" si="213"/>
        <v>0.65176332403117743</v>
      </c>
      <c r="G629" s="37">
        <f t="shared" si="213"/>
        <v>0.67022427714397725</v>
      </c>
      <c r="H629" s="37">
        <f t="shared" si="213"/>
        <v>0.6886852302567773</v>
      </c>
      <c r="I629" s="37">
        <f t="shared" si="213"/>
        <v>0.70714618336957724</v>
      </c>
      <c r="J629" s="37">
        <f t="shared" si="213"/>
        <v>0.72560713648237729</v>
      </c>
      <c r="K629" s="37">
        <f t="shared" si="213"/>
        <v>0.74406808959517723</v>
      </c>
      <c r="L629" s="37">
        <f t="shared" si="213"/>
        <v>0.76252904270797739</v>
      </c>
      <c r="M629" s="37">
        <f t="shared" si="213"/>
        <v>0.78098999582077722</v>
      </c>
      <c r="N629" s="37">
        <f t="shared" si="213"/>
        <v>0.79945094893357704</v>
      </c>
      <c r="O629" s="37">
        <f t="shared" si="213"/>
        <v>0.81791190204637709</v>
      </c>
      <c r="P629" s="37">
        <f t="shared" si="213"/>
        <v>0.83637285515917714</v>
      </c>
      <c r="Q629" s="37">
        <f t="shared" si="213"/>
        <v>0.85483380827197719</v>
      </c>
      <c r="R629" s="37">
        <f t="shared" si="213"/>
        <v>0.87329476138477724</v>
      </c>
      <c r="S629" s="37">
        <f t="shared" si="213"/>
        <v>0.89175571449757718</v>
      </c>
      <c r="T629" s="37">
        <f t="shared" si="213"/>
        <v>0.91021666761037701</v>
      </c>
      <c r="U629" s="37">
        <f t="shared" si="213"/>
        <v>0.92867762072317739</v>
      </c>
      <c r="V629" s="37">
        <f t="shared" si="213"/>
        <v>0.94713857383597722</v>
      </c>
      <c r="W629" s="37">
        <f t="shared" si="213"/>
        <v>0.94713857383597722</v>
      </c>
      <c r="X629" s="37">
        <f t="shared" si="213"/>
        <v>0.94713857383597722</v>
      </c>
      <c r="Y629" s="37">
        <f t="shared" si="213"/>
        <v>0.94713857383597722</v>
      </c>
      <c r="Z629" s="37">
        <f t="shared" si="213"/>
        <v>0.94713857383597722</v>
      </c>
      <c r="AA629" s="37">
        <f t="shared" si="213"/>
        <v>0.94713857383597722</v>
      </c>
      <c r="AB629" s="37">
        <f t="shared" si="213"/>
        <v>0.94713857383597722</v>
      </c>
      <c r="AC629" s="37">
        <f t="shared" si="213"/>
        <v>0.94713857383597722</v>
      </c>
      <c r="AD629" s="37">
        <f t="shared" si="213"/>
        <v>0.94713857383597722</v>
      </c>
      <c r="AE629" s="37">
        <f t="shared" si="213"/>
        <v>0.94713857383597722</v>
      </c>
    </row>
    <row r="630" spans="1:31" x14ac:dyDescent="0.2">
      <c r="A630" s="9" t="s">
        <v>708</v>
      </c>
      <c r="B630" s="4" t="s">
        <v>663</v>
      </c>
      <c r="C630" s="37">
        <f>+C571</f>
        <v>0.72494385856022114</v>
      </c>
      <c r="D630" s="37">
        <f t="shared" ref="D630:AE630" si="214">+D571</f>
        <v>0.74996115856022116</v>
      </c>
      <c r="E630" s="37">
        <f t="shared" si="214"/>
        <v>0.77497845856022118</v>
      </c>
      <c r="F630" s="37">
        <f t="shared" si="214"/>
        <v>0.79999575856022109</v>
      </c>
      <c r="G630" s="37">
        <f t="shared" si="214"/>
        <v>0.82501305856022111</v>
      </c>
      <c r="H630" s="37">
        <f t="shared" si="214"/>
        <v>0.85003035856022113</v>
      </c>
      <c r="I630" s="37">
        <f t="shared" si="214"/>
        <v>0.87504765856022115</v>
      </c>
      <c r="J630" s="37">
        <f t="shared" si="214"/>
        <v>0.90006495856022117</v>
      </c>
      <c r="K630" s="37">
        <f t="shared" si="214"/>
        <v>0.92508225856022119</v>
      </c>
      <c r="L630" s="37">
        <f t="shared" si="214"/>
        <v>0.95009955856022121</v>
      </c>
      <c r="M630" s="37">
        <f t="shared" si="214"/>
        <v>0.97511685856022123</v>
      </c>
      <c r="N630" s="37">
        <f t="shared" si="214"/>
        <v>1.5820106720737348</v>
      </c>
      <c r="O630" s="37">
        <f t="shared" si="214"/>
        <v>1.6070279720737348</v>
      </c>
      <c r="P630" s="37">
        <f t="shared" si="214"/>
        <v>1.6320452720737346</v>
      </c>
      <c r="Q630" s="37">
        <f t="shared" si="214"/>
        <v>1.6570625720737349</v>
      </c>
      <c r="R630" s="37">
        <f t="shared" si="214"/>
        <v>1.6820798720737347</v>
      </c>
      <c r="S630" s="37">
        <f t="shared" si="214"/>
        <v>1.7070971720737347</v>
      </c>
      <c r="T630" s="37">
        <f t="shared" si="214"/>
        <v>1.7321144720737347</v>
      </c>
      <c r="U630" s="37">
        <f t="shared" si="214"/>
        <v>1.7571317720737347</v>
      </c>
      <c r="V630" s="37">
        <f t="shared" si="214"/>
        <v>1.7821490720737345</v>
      </c>
      <c r="W630" s="37">
        <f t="shared" si="214"/>
        <v>1.7821490720737345</v>
      </c>
      <c r="X630" s="37">
        <f t="shared" si="214"/>
        <v>1.2002725585602212</v>
      </c>
      <c r="Y630" s="37">
        <f t="shared" si="214"/>
        <v>1.2002725585602212</v>
      </c>
      <c r="Z630" s="37">
        <f t="shared" si="214"/>
        <v>1.2002725585602212</v>
      </c>
      <c r="AA630" s="37">
        <f t="shared" si="214"/>
        <v>1.2002725585602212</v>
      </c>
      <c r="AB630" s="37">
        <f t="shared" si="214"/>
        <v>1.2002725585602212</v>
      </c>
      <c r="AC630" s="37">
        <f t="shared" si="214"/>
        <v>1.2002725585602212</v>
      </c>
      <c r="AD630" s="37">
        <f t="shared" si="214"/>
        <v>1.2002725585602212</v>
      </c>
      <c r="AE630" s="37">
        <f t="shared" si="214"/>
        <v>1.2002725585602212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1.5804364144472116</v>
      </c>
      <c r="D633" s="28">
        <f t="shared" ref="D633:AE633" si="216">+D634+D635+D636+D637+D638</f>
        <v>1.6084569827855488</v>
      </c>
      <c r="E633" s="28">
        <f t="shared" si="216"/>
        <v>1.7652542864571379</v>
      </c>
      <c r="F633" s="28">
        <f t="shared" si="216"/>
        <v>1.7798119382139304</v>
      </c>
      <c r="G633" s="28">
        <f t="shared" si="216"/>
        <v>1.7833401416904615</v>
      </c>
      <c r="H633" s="28">
        <f t="shared" si="216"/>
        <v>1.8156618956727384</v>
      </c>
      <c r="I633" s="28">
        <f t="shared" si="216"/>
        <v>1.8390930539607691</v>
      </c>
      <c r="J633" s="28">
        <f t="shared" si="216"/>
        <v>1.867466806749364</v>
      </c>
      <c r="K633" s="28">
        <f t="shared" si="216"/>
        <v>1.8717897649527624</v>
      </c>
      <c r="L633" s="28">
        <f t="shared" si="216"/>
        <v>1.8379847876384992</v>
      </c>
      <c r="M633" s="28">
        <f t="shared" si="216"/>
        <v>1.8495756577893616</v>
      </c>
      <c r="N633" s="28">
        <f t="shared" si="216"/>
        <v>1.8487835050533168</v>
      </c>
      <c r="O633" s="28">
        <f t="shared" si="216"/>
        <v>2.1757171530211532</v>
      </c>
      <c r="P633" s="28">
        <f t="shared" si="216"/>
        <v>2.3683450749194259</v>
      </c>
      <c r="Q633" s="28">
        <f t="shared" si="216"/>
        <v>2.4120911604491058</v>
      </c>
      <c r="R633" s="28">
        <f t="shared" si="216"/>
        <v>2.3721332692924881</v>
      </c>
      <c r="S633" s="28">
        <f t="shared" si="216"/>
        <v>2.4160909829564843</v>
      </c>
      <c r="T633" s="28">
        <f t="shared" si="216"/>
        <v>2.4613424011407448</v>
      </c>
      <c r="U633" s="28">
        <f t="shared" si="216"/>
        <v>2.4764460765174054</v>
      </c>
      <c r="V633" s="28">
        <f t="shared" si="216"/>
        <v>2.3619969167027617</v>
      </c>
      <c r="W633" s="28">
        <f t="shared" si="216"/>
        <v>2.248985437694718</v>
      </c>
      <c r="X633" s="28">
        <f t="shared" si="216"/>
        <v>2.2762172482227987</v>
      </c>
      <c r="Y633" s="28">
        <f t="shared" si="216"/>
        <v>2.4173073020615008</v>
      </c>
      <c r="Z633" s="28">
        <f t="shared" si="216"/>
        <v>2.5449269439804887</v>
      </c>
      <c r="AA633" s="28">
        <f t="shared" si="216"/>
        <v>2.5565905872144974</v>
      </c>
      <c r="AB633" s="28">
        <f t="shared" si="216"/>
        <v>3.1418510139761113</v>
      </c>
      <c r="AC633" s="28">
        <f t="shared" si="216"/>
        <v>2.9668710435152459</v>
      </c>
      <c r="AD633" s="28">
        <f t="shared" si="216"/>
        <v>2.9430723637899776</v>
      </c>
      <c r="AE633" s="28">
        <f t="shared" si="216"/>
        <v>3.4093627945681884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1.5804364144472116</v>
      </c>
      <c r="D636" s="37">
        <f t="shared" ref="D636:AE636" si="218">+D579</f>
        <v>1.6084569827855488</v>
      </c>
      <c r="E636" s="37">
        <f t="shared" si="218"/>
        <v>1.7652542864571379</v>
      </c>
      <c r="F636" s="37">
        <f t="shared" si="218"/>
        <v>1.7798119382139304</v>
      </c>
      <c r="G636" s="37">
        <f t="shared" si="218"/>
        <v>1.7833401416904615</v>
      </c>
      <c r="H636" s="37">
        <f t="shared" si="218"/>
        <v>1.8156618956727384</v>
      </c>
      <c r="I636" s="37">
        <f t="shared" si="218"/>
        <v>1.8390930539607691</v>
      </c>
      <c r="J636" s="37">
        <f t="shared" si="218"/>
        <v>1.867466806749364</v>
      </c>
      <c r="K636" s="37">
        <f t="shared" si="218"/>
        <v>1.8717897649527624</v>
      </c>
      <c r="L636" s="37">
        <f t="shared" si="218"/>
        <v>1.8379847876384992</v>
      </c>
      <c r="M636" s="37">
        <f t="shared" si="218"/>
        <v>1.8495756577893616</v>
      </c>
      <c r="N636" s="37">
        <f t="shared" si="218"/>
        <v>1.8487835050533168</v>
      </c>
      <c r="O636" s="37">
        <f t="shared" si="218"/>
        <v>2.1757171530211532</v>
      </c>
      <c r="P636" s="37">
        <f t="shared" si="218"/>
        <v>2.3683450749194259</v>
      </c>
      <c r="Q636" s="37">
        <f t="shared" si="218"/>
        <v>2.4120911604491058</v>
      </c>
      <c r="R636" s="37">
        <f t="shared" si="218"/>
        <v>2.3721332692924881</v>
      </c>
      <c r="S636" s="37">
        <f t="shared" si="218"/>
        <v>2.4160909829564843</v>
      </c>
      <c r="T636" s="37">
        <f t="shared" si="218"/>
        <v>2.4613424011407448</v>
      </c>
      <c r="U636" s="37">
        <f t="shared" si="218"/>
        <v>2.4764460765174054</v>
      </c>
      <c r="V636" s="37">
        <f t="shared" si="218"/>
        <v>2.3619969167027617</v>
      </c>
      <c r="W636" s="37">
        <f t="shared" si="218"/>
        <v>2.248985437694718</v>
      </c>
      <c r="X636" s="37">
        <f t="shared" si="218"/>
        <v>2.2762172482227987</v>
      </c>
      <c r="Y636" s="37">
        <f t="shared" si="218"/>
        <v>2.4173073020615008</v>
      </c>
      <c r="Z636" s="37">
        <f t="shared" si="218"/>
        <v>2.5449269439804887</v>
      </c>
      <c r="AA636" s="37">
        <f t="shared" si="218"/>
        <v>2.5565905872144974</v>
      </c>
      <c r="AB636" s="37">
        <f t="shared" si="218"/>
        <v>3.1418510139761113</v>
      </c>
      <c r="AC636" s="37">
        <f t="shared" si="218"/>
        <v>2.9668710435152459</v>
      </c>
      <c r="AD636" s="37">
        <f t="shared" si="218"/>
        <v>2.9430723637899776</v>
      </c>
      <c r="AE636" s="37">
        <f t="shared" si="218"/>
        <v>3.4093627945681884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874.2966757680648</v>
      </c>
      <c r="D656" s="28">
        <f t="shared" ref="D656:AE656" si="223">+D657+D658+D659+D660+D661</f>
        <v>925.59742491427937</v>
      </c>
      <c r="E656" s="28">
        <f t="shared" si="223"/>
        <v>1003.2190103309606</v>
      </c>
      <c r="F656" s="28">
        <f t="shared" si="223"/>
        <v>1060.7455346964948</v>
      </c>
      <c r="G656" s="28">
        <f t="shared" si="223"/>
        <v>1160.814799208465</v>
      </c>
      <c r="H656" s="28">
        <f t="shared" si="223"/>
        <v>1204.7758555336088</v>
      </c>
      <c r="I656" s="28">
        <f t="shared" si="223"/>
        <v>1245.5758080030309</v>
      </c>
      <c r="J656" s="28">
        <f t="shared" si="223"/>
        <v>1377.3720701082764</v>
      </c>
      <c r="K656" s="28">
        <f t="shared" si="223"/>
        <v>1405.7418696274997</v>
      </c>
      <c r="L656" s="28">
        <f t="shared" si="223"/>
        <v>1443.6289287915838</v>
      </c>
      <c r="M656" s="28">
        <f t="shared" si="223"/>
        <v>1479.2221370882869</v>
      </c>
      <c r="N656" s="28">
        <f t="shared" si="223"/>
        <v>1584.5763556996715</v>
      </c>
      <c r="O656" s="28">
        <f t="shared" si="223"/>
        <v>1641.4006460161584</v>
      </c>
      <c r="P656" s="28">
        <f t="shared" si="223"/>
        <v>1515.812995701149</v>
      </c>
      <c r="Q656" s="28">
        <f t="shared" si="223"/>
        <v>1464.9759885321714</v>
      </c>
      <c r="R656" s="28">
        <f t="shared" si="223"/>
        <v>1633.2896393762644</v>
      </c>
      <c r="S656" s="28">
        <f t="shared" si="223"/>
        <v>1714.7377528716506</v>
      </c>
      <c r="T656" s="28">
        <f t="shared" si="223"/>
        <v>1818.3462878241023</v>
      </c>
      <c r="U656" s="28">
        <f t="shared" si="223"/>
        <v>1870.9652328420236</v>
      </c>
      <c r="V656" s="28">
        <f t="shared" si="223"/>
        <v>1992.7762681205311</v>
      </c>
      <c r="W656" s="28">
        <f t="shared" si="223"/>
        <v>2097.8981094904693</v>
      </c>
      <c r="X656" s="28">
        <f t="shared" si="223"/>
        <v>1934.4869572094797</v>
      </c>
      <c r="Y656" s="28">
        <f t="shared" si="223"/>
        <v>1644.2904841567868</v>
      </c>
      <c r="Z656" s="28">
        <f t="shared" si="223"/>
        <v>1891.6892581414638</v>
      </c>
      <c r="AA656" s="28">
        <f t="shared" si="223"/>
        <v>1903.9886339227135</v>
      </c>
      <c r="AB656" s="28">
        <f t="shared" si="223"/>
        <v>1897.8415265765111</v>
      </c>
      <c r="AC656" s="28">
        <f t="shared" si="223"/>
        <v>1750.2891000068892</v>
      </c>
      <c r="AD656" s="28">
        <f t="shared" si="223"/>
        <v>2086.7218988478876</v>
      </c>
      <c r="AE656" s="28">
        <f t="shared" si="223"/>
        <v>2150.6851891559836</v>
      </c>
    </row>
    <row r="657" spans="1:31" x14ac:dyDescent="0.2">
      <c r="A657" s="6" t="s">
        <v>19</v>
      </c>
      <c r="B657" s="7" t="s">
        <v>20</v>
      </c>
      <c r="C657" s="28">
        <f>+C600</f>
        <v>476.00080071982552</v>
      </c>
      <c r="D657" s="28">
        <f t="shared" ref="D657:AE657" si="224">+D600</f>
        <v>479.38944572079356</v>
      </c>
      <c r="E657" s="28">
        <f t="shared" si="224"/>
        <v>519.2235435496741</v>
      </c>
      <c r="F657" s="28">
        <f t="shared" si="224"/>
        <v>604.55082910803083</v>
      </c>
      <c r="G657" s="28">
        <f t="shared" si="224"/>
        <v>677.74059943049224</v>
      </c>
      <c r="H657" s="28">
        <f t="shared" si="224"/>
        <v>697.0722997173807</v>
      </c>
      <c r="I657" s="28">
        <f t="shared" si="224"/>
        <v>712.96929764974595</v>
      </c>
      <c r="J657" s="28">
        <f t="shared" si="224"/>
        <v>845.46476834381838</v>
      </c>
      <c r="K657" s="28">
        <f t="shared" si="224"/>
        <v>830.7295088320576</v>
      </c>
      <c r="L657" s="28">
        <f t="shared" si="224"/>
        <v>840.9510647760959</v>
      </c>
      <c r="M657" s="28">
        <f t="shared" si="224"/>
        <v>843.8514915025205</v>
      </c>
      <c r="N657" s="28">
        <f t="shared" si="224"/>
        <v>926.81743614904178</v>
      </c>
      <c r="O657" s="28">
        <f t="shared" si="224"/>
        <v>920.42405438103526</v>
      </c>
      <c r="P657" s="28">
        <f t="shared" si="224"/>
        <v>867.33666883399678</v>
      </c>
      <c r="Q657" s="28">
        <f t="shared" si="224"/>
        <v>831.2783674859096</v>
      </c>
      <c r="R657" s="28">
        <f t="shared" si="224"/>
        <v>943.50379458229349</v>
      </c>
      <c r="S657" s="28">
        <f t="shared" si="224"/>
        <v>1011.2242927558358</v>
      </c>
      <c r="T657" s="28">
        <f t="shared" si="224"/>
        <v>1064.2945119549436</v>
      </c>
      <c r="U657" s="28">
        <f t="shared" si="224"/>
        <v>1141.1019259249049</v>
      </c>
      <c r="V657" s="28">
        <f t="shared" si="224"/>
        <v>1270.1426917813319</v>
      </c>
      <c r="W657" s="28">
        <f t="shared" si="224"/>
        <v>1382.467072343055</v>
      </c>
      <c r="X657" s="28">
        <f t="shared" si="224"/>
        <v>1590.3155513180047</v>
      </c>
      <c r="Y657" s="28">
        <f t="shared" si="224"/>
        <v>1389.5951974675309</v>
      </c>
      <c r="Z657" s="28">
        <f t="shared" si="224"/>
        <v>1640.1940240821032</v>
      </c>
      <c r="AA657" s="28">
        <f t="shared" si="224"/>
        <v>1645.9295092095413</v>
      </c>
      <c r="AB657" s="28">
        <f t="shared" si="224"/>
        <v>1652.9270539197573</v>
      </c>
      <c r="AC657" s="28">
        <f t="shared" si="224"/>
        <v>1510.0105760833667</v>
      </c>
      <c r="AD657" s="28">
        <f t="shared" si="224"/>
        <v>1791.4697609442676</v>
      </c>
      <c r="AE657" s="28">
        <f t="shared" si="224"/>
        <v>1908.3291703517668</v>
      </c>
    </row>
    <row r="658" spans="1:31" x14ac:dyDescent="0.2">
      <c r="A658" s="12" t="s">
        <v>248</v>
      </c>
      <c r="B658" s="7" t="s">
        <v>249</v>
      </c>
      <c r="C658" s="28">
        <f>+C604</f>
        <v>1.6327364047385231</v>
      </c>
      <c r="D658" s="28">
        <f t="shared" ref="D658:AE658" si="225">+D604</f>
        <v>1.6270960352261072</v>
      </c>
      <c r="E658" s="28">
        <f t="shared" si="225"/>
        <v>1.7108350779238028</v>
      </c>
      <c r="F658" s="28">
        <f t="shared" si="225"/>
        <v>1.7194562604806061</v>
      </c>
      <c r="G658" s="28">
        <f t="shared" si="225"/>
        <v>1.7965820646119965</v>
      </c>
      <c r="H658" s="28">
        <f t="shared" si="225"/>
        <v>1.8244888048664045</v>
      </c>
      <c r="I658" s="28">
        <f t="shared" si="225"/>
        <v>1.8985153396171532</v>
      </c>
      <c r="J658" s="28">
        <f t="shared" si="225"/>
        <v>1.9275455669128756</v>
      </c>
      <c r="K658" s="28">
        <f t="shared" si="225"/>
        <v>1.9411182583690714</v>
      </c>
      <c r="L658" s="28">
        <f t="shared" si="225"/>
        <v>1.7890984763525046</v>
      </c>
      <c r="M658" s="28">
        <f t="shared" si="225"/>
        <v>2.0361786718810633</v>
      </c>
      <c r="N658" s="28">
        <f t="shared" si="225"/>
        <v>2.0796750596690003</v>
      </c>
      <c r="O658" s="28">
        <f t="shared" si="225"/>
        <v>2.1236154597719095</v>
      </c>
      <c r="P658" s="28">
        <f t="shared" si="225"/>
        <v>2.1991019080398497</v>
      </c>
      <c r="Q658" s="28">
        <f t="shared" si="225"/>
        <v>2.3581663903574892</v>
      </c>
      <c r="R658" s="28">
        <f t="shared" si="225"/>
        <v>2.5087574084101263</v>
      </c>
      <c r="S658" s="28">
        <f t="shared" si="225"/>
        <v>2.6634553256578268</v>
      </c>
      <c r="T658" s="28">
        <f t="shared" si="225"/>
        <v>2.817993223085109</v>
      </c>
      <c r="U658" s="28">
        <f t="shared" si="225"/>
        <v>3.050575060447156</v>
      </c>
      <c r="V658" s="28">
        <f t="shared" si="225"/>
        <v>3.1399874128613434</v>
      </c>
      <c r="W658" s="28">
        <f t="shared" si="225"/>
        <v>3.4748777468728322</v>
      </c>
      <c r="X658" s="28">
        <f t="shared" si="225"/>
        <v>4.2401152700441695</v>
      </c>
      <c r="Y658" s="28">
        <f t="shared" si="225"/>
        <v>4.477724505498065</v>
      </c>
      <c r="Z658" s="28">
        <f t="shared" si="225"/>
        <v>4.6854001574302897</v>
      </c>
      <c r="AA658" s="28">
        <f t="shared" si="225"/>
        <v>5.91580331111538</v>
      </c>
      <c r="AB658" s="28">
        <f t="shared" si="225"/>
        <v>6.0402938187611674</v>
      </c>
      <c r="AC658" s="28">
        <f t="shared" si="225"/>
        <v>5.3273189834743304</v>
      </c>
      <c r="AD658" s="28">
        <f t="shared" si="225"/>
        <v>5.3907657757264023</v>
      </c>
      <c r="AE658" s="28">
        <f t="shared" si="225"/>
        <v>5.9444386614949076</v>
      </c>
    </row>
    <row r="659" spans="1:31" x14ac:dyDescent="0.2">
      <c r="A659" s="12" t="s">
        <v>390</v>
      </c>
      <c r="B659" s="7" t="s">
        <v>391</v>
      </c>
      <c r="C659" s="28">
        <f>+C613</f>
        <v>14.611587095057663</v>
      </c>
      <c r="D659" s="28">
        <f t="shared" ref="D659:AE659" si="226">+D613</f>
        <v>16.515697857232198</v>
      </c>
      <c r="E659" s="28">
        <f t="shared" si="226"/>
        <v>17.93340781537929</v>
      </c>
      <c r="F659" s="28">
        <f t="shared" si="226"/>
        <v>18.001887004659231</v>
      </c>
      <c r="G659" s="28">
        <f t="shared" si="226"/>
        <v>17.064321942100751</v>
      </c>
      <c r="H659" s="28">
        <f t="shared" si="226"/>
        <v>19.059026491438971</v>
      </c>
      <c r="I659" s="28">
        <f t="shared" si="226"/>
        <v>25.204866030988693</v>
      </c>
      <c r="J659" s="28">
        <f t="shared" si="226"/>
        <v>17.678850338526413</v>
      </c>
      <c r="K659" s="28">
        <f t="shared" si="226"/>
        <v>20.050308000945282</v>
      </c>
      <c r="L659" s="28">
        <f t="shared" si="226"/>
        <v>23.045945739595705</v>
      </c>
      <c r="M659" s="28">
        <f t="shared" si="226"/>
        <v>25.635348785049739</v>
      </c>
      <c r="N659" s="28">
        <f t="shared" si="226"/>
        <v>23.140298492997463</v>
      </c>
      <c r="O659" s="28">
        <f t="shared" si="226"/>
        <v>26.117702522973641</v>
      </c>
      <c r="P659" s="28">
        <f t="shared" si="226"/>
        <v>29.047616324848793</v>
      </c>
      <c r="Q659" s="28">
        <f t="shared" si="226"/>
        <v>29.736788415295301</v>
      </c>
      <c r="R659" s="28">
        <f t="shared" si="226"/>
        <v>24.987256505993919</v>
      </c>
      <c r="S659" s="28">
        <f t="shared" si="226"/>
        <v>26.412828611588516</v>
      </c>
      <c r="T659" s="28">
        <f t="shared" si="226"/>
        <v>26.124408935370155</v>
      </c>
      <c r="U659" s="28">
        <f t="shared" si="226"/>
        <v>29.012531217962444</v>
      </c>
      <c r="V659" s="28">
        <f t="shared" si="226"/>
        <v>25.503500968830135</v>
      </c>
      <c r="W659" s="28">
        <f t="shared" si="226"/>
        <v>31.928548800328521</v>
      </c>
      <c r="X659" s="28">
        <f t="shared" si="226"/>
        <v>31.642770180166561</v>
      </c>
      <c r="Y659" s="28">
        <f t="shared" si="226"/>
        <v>31.508714860913745</v>
      </c>
      <c r="Z659" s="28">
        <f t="shared" si="226"/>
        <v>33.888191251237451</v>
      </c>
      <c r="AA659" s="28">
        <f t="shared" si="226"/>
        <v>32.288729638347654</v>
      </c>
      <c r="AB659" s="28">
        <f t="shared" si="226"/>
        <v>36.650919637101445</v>
      </c>
      <c r="AC659" s="28">
        <f t="shared" si="226"/>
        <v>30.212738812503552</v>
      </c>
      <c r="AD659" s="28">
        <f t="shared" si="226"/>
        <v>30.568392706564946</v>
      </c>
      <c r="AE659" s="28">
        <f t="shared" si="226"/>
        <v>30.953747653902834</v>
      </c>
    </row>
    <row r="660" spans="1:31" x14ac:dyDescent="0.2">
      <c r="A660" s="12" t="s">
        <v>548</v>
      </c>
      <c r="B660" s="7" t="s">
        <v>804</v>
      </c>
      <c r="C660" s="28">
        <f>+C624</f>
        <v>380.4711151339958</v>
      </c>
      <c r="D660" s="28">
        <f t="shared" ref="D660:AE660" si="227">+D624</f>
        <v>426.45672831824197</v>
      </c>
      <c r="E660" s="28">
        <f t="shared" si="227"/>
        <v>462.5859696015263</v>
      </c>
      <c r="F660" s="28">
        <f t="shared" si="227"/>
        <v>434.69355038511031</v>
      </c>
      <c r="G660" s="28">
        <f t="shared" si="227"/>
        <v>462.42995562956969</v>
      </c>
      <c r="H660" s="28">
        <f t="shared" si="227"/>
        <v>485.00437862424997</v>
      </c>
      <c r="I660" s="28">
        <f t="shared" si="227"/>
        <v>503.66403592871825</v>
      </c>
      <c r="J660" s="28">
        <f t="shared" si="227"/>
        <v>510.43343905226936</v>
      </c>
      <c r="K660" s="28">
        <f t="shared" si="227"/>
        <v>551.14914477117497</v>
      </c>
      <c r="L660" s="28">
        <f t="shared" si="227"/>
        <v>576.00483501190126</v>
      </c>
      <c r="M660" s="28">
        <f t="shared" si="227"/>
        <v>605.84954247104622</v>
      </c>
      <c r="N660" s="28">
        <f t="shared" si="227"/>
        <v>630.69016249290996</v>
      </c>
      <c r="O660" s="28">
        <f t="shared" si="227"/>
        <v>690.55955649935629</v>
      </c>
      <c r="P660" s="28">
        <f t="shared" si="227"/>
        <v>614.86126355934402</v>
      </c>
      <c r="Q660" s="28">
        <f t="shared" si="227"/>
        <v>599.19057508015976</v>
      </c>
      <c r="R660" s="28">
        <f t="shared" si="227"/>
        <v>659.91769761027433</v>
      </c>
      <c r="S660" s="28">
        <f t="shared" si="227"/>
        <v>672.02108519561182</v>
      </c>
      <c r="T660" s="28">
        <f t="shared" si="227"/>
        <v>722.64803130956295</v>
      </c>
      <c r="U660" s="28">
        <f t="shared" si="227"/>
        <v>695.32375456219154</v>
      </c>
      <c r="V660" s="28">
        <f t="shared" si="227"/>
        <v>691.62809104080509</v>
      </c>
      <c r="W660" s="28">
        <f t="shared" si="227"/>
        <v>677.77862516251821</v>
      </c>
      <c r="X660" s="28">
        <f t="shared" si="227"/>
        <v>306.01230319304136</v>
      </c>
      <c r="Y660" s="28">
        <f t="shared" si="227"/>
        <v>216.29154002078258</v>
      </c>
      <c r="Z660" s="28">
        <f t="shared" si="227"/>
        <v>210.37671570671253</v>
      </c>
      <c r="AA660" s="28">
        <f t="shared" si="227"/>
        <v>217.29800117649475</v>
      </c>
      <c r="AB660" s="28">
        <f t="shared" si="227"/>
        <v>199.08140818691504</v>
      </c>
      <c r="AC660" s="28">
        <f t="shared" si="227"/>
        <v>201.77159508402929</v>
      </c>
      <c r="AD660" s="28">
        <f t="shared" si="227"/>
        <v>256.34990705753864</v>
      </c>
      <c r="AE660" s="28">
        <f t="shared" si="227"/>
        <v>202.04846969425085</v>
      </c>
    </row>
    <row r="661" spans="1:31" x14ac:dyDescent="0.2">
      <c r="A661" s="12" t="s">
        <v>721</v>
      </c>
      <c r="B661" s="7" t="s">
        <v>722</v>
      </c>
      <c r="C661" s="28">
        <f>+C633</f>
        <v>1.5804364144472116</v>
      </c>
      <c r="D661" s="28">
        <f t="shared" ref="D661:AE661" si="228">+D633</f>
        <v>1.6084569827855488</v>
      </c>
      <c r="E661" s="28">
        <f t="shared" si="228"/>
        <v>1.7652542864571379</v>
      </c>
      <c r="F661" s="28">
        <f t="shared" si="228"/>
        <v>1.7798119382139304</v>
      </c>
      <c r="G661" s="28">
        <f t="shared" si="228"/>
        <v>1.7833401416904615</v>
      </c>
      <c r="H661" s="28">
        <f t="shared" si="228"/>
        <v>1.8156618956727384</v>
      </c>
      <c r="I661" s="28">
        <f t="shared" si="228"/>
        <v>1.8390930539607691</v>
      </c>
      <c r="J661" s="28">
        <f t="shared" si="228"/>
        <v>1.867466806749364</v>
      </c>
      <c r="K661" s="28">
        <f t="shared" si="228"/>
        <v>1.8717897649527624</v>
      </c>
      <c r="L661" s="28">
        <f t="shared" si="228"/>
        <v>1.8379847876384992</v>
      </c>
      <c r="M661" s="28">
        <f t="shared" si="228"/>
        <v>1.8495756577893616</v>
      </c>
      <c r="N661" s="28">
        <f t="shared" si="228"/>
        <v>1.8487835050533168</v>
      </c>
      <c r="O661" s="28">
        <f t="shared" si="228"/>
        <v>2.1757171530211532</v>
      </c>
      <c r="P661" s="28">
        <f t="shared" si="228"/>
        <v>2.3683450749194259</v>
      </c>
      <c r="Q661" s="28">
        <f t="shared" si="228"/>
        <v>2.4120911604491058</v>
      </c>
      <c r="R661" s="28">
        <f t="shared" si="228"/>
        <v>2.3721332692924881</v>
      </c>
      <c r="S661" s="28">
        <f t="shared" si="228"/>
        <v>2.4160909829564843</v>
      </c>
      <c r="T661" s="28">
        <f t="shared" si="228"/>
        <v>2.4613424011407448</v>
      </c>
      <c r="U661" s="28">
        <f t="shared" si="228"/>
        <v>2.4764460765174054</v>
      </c>
      <c r="V661" s="28">
        <f t="shared" si="228"/>
        <v>2.3619969167027617</v>
      </c>
      <c r="W661" s="28">
        <f t="shared" si="228"/>
        <v>2.248985437694718</v>
      </c>
      <c r="X661" s="28">
        <f t="shared" si="228"/>
        <v>2.2762172482227987</v>
      </c>
      <c r="Y661" s="28">
        <f t="shared" si="228"/>
        <v>2.4173073020615008</v>
      </c>
      <c r="Z661" s="28">
        <f t="shared" si="228"/>
        <v>2.5449269439804887</v>
      </c>
      <c r="AA661" s="28">
        <f t="shared" si="228"/>
        <v>2.5565905872144974</v>
      </c>
      <c r="AB661" s="28">
        <f t="shared" si="228"/>
        <v>3.1418510139761113</v>
      </c>
      <c r="AC661" s="28">
        <f t="shared" si="228"/>
        <v>2.9668710435152459</v>
      </c>
      <c r="AD661" s="28">
        <f t="shared" si="228"/>
        <v>2.9430723637899776</v>
      </c>
      <c r="AE661" s="28">
        <f t="shared" si="228"/>
        <v>3.4093627945681884</v>
      </c>
    </row>
  </sheetData>
  <conditionalFormatting sqref="C2:AC2">
    <cfRule type="cellIs" dxfId="874" priority="608" operator="equal">
      <formula>0</formula>
    </cfRule>
  </conditionalFormatting>
  <conditionalFormatting sqref="AD2:AE2">
    <cfRule type="cellIs" dxfId="873" priority="304" operator="equal">
      <formula>0</formula>
    </cfRule>
  </conditionalFormatting>
  <conditionalFormatting sqref="A425:B426 A430:B431 A434:B437 A427:A429">
    <cfRule type="cellIs" dxfId="872" priority="241" operator="lessThan">
      <formula>0</formula>
    </cfRule>
  </conditionalFormatting>
  <conditionalFormatting sqref="A432:B433">
    <cfRule type="cellIs" dxfId="871" priority="239" operator="lessThan">
      <formula>0</formula>
    </cfRule>
  </conditionalFormatting>
  <conditionalFormatting sqref="B555 A576:B581">
    <cfRule type="cellIs" dxfId="870" priority="238" operator="lessThan">
      <formula>0</formula>
    </cfRule>
  </conditionalFormatting>
  <conditionalFormatting sqref="A633:B638 B624">
    <cfRule type="cellIs" dxfId="869" priority="237" operator="lessThan">
      <formula>0</formula>
    </cfRule>
  </conditionalFormatting>
  <conditionalFormatting sqref="A661:B661">
    <cfRule type="cellIs" dxfId="868" priority="234" operator="lessThan">
      <formula>0</formula>
    </cfRule>
  </conditionalFormatting>
  <conditionalFormatting sqref="B659:B660">
    <cfRule type="cellIs" dxfId="867" priority="233" operator="lessThan">
      <formula>0</formula>
    </cfRule>
  </conditionalFormatting>
  <conditionalFormatting sqref="B613">
    <cfRule type="cellIs" dxfId="866" priority="232" operator="lessThan">
      <formula>0</formula>
    </cfRule>
  </conditionalFormatting>
  <conditionalFormatting sqref="C192:C210 C212:C215">
    <cfRule type="cellIs" dxfId="865" priority="231" operator="lessThan">
      <formula>0</formula>
    </cfRule>
  </conditionalFormatting>
  <conditionalFormatting sqref="C291">
    <cfRule type="cellIs" dxfId="864" priority="229" operator="lessThan">
      <formula>0</formula>
    </cfRule>
  </conditionalFormatting>
  <conditionalFormatting sqref="C211">
    <cfRule type="cellIs" dxfId="863" priority="228" operator="lessThan">
      <formula>0</formula>
    </cfRule>
  </conditionalFormatting>
  <conditionalFormatting sqref="C287">
    <cfRule type="cellIs" dxfId="862" priority="224" operator="lessThan">
      <formula>0</formula>
    </cfRule>
  </conditionalFormatting>
  <conditionalFormatting sqref="C453">
    <cfRule type="cellIs" dxfId="861" priority="218" operator="lessThan">
      <formula>0</formula>
    </cfRule>
  </conditionalFormatting>
  <conditionalFormatting sqref="C453">
    <cfRule type="cellIs" dxfId="860" priority="216" operator="equal">
      <formula>0</formula>
    </cfRule>
    <cfRule type="cellIs" dxfId="859" priority="217" operator="equal">
      <formula>0</formula>
    </cfRule>
  </conditionalFormatting>
  <conditionalFormatting sqref="C597">
    <cfRule type="cellIs" dxfId="858" priority="215" operator="lessThan">
      <formula>0</formula>
    </cfRule>
  </conditionalFormatting>
  <conditionalFormatting sqref="C597">
    <cfRule type="cellIs" dxfId="857" priority="213" operator="equal">
      <formula>0</formula>
    </cfRule>
    <cfRule type="cellIs" dxfId="856" priority="214" operator="equal">
      <formula>0</formula>
    </cfRule>
  </conditionalFormatting>
  <conditionalFormatting sqref="C654">
    <cfRule type="cellIs" dxfId="855" priority="212" operator="lessThan">
      <formula>0</formula>
    </cfRule>
  </conditionalFormatting>
  <conditionalFormatting sqref="C654">
    <cfRule type="cellIs" dxfId="854" priority="210" operator="equal">
      <formula>0</formula>
    </cfRule>
    <cfRule type="cellIs" dxfId="853" priority="211" operator="equal">
      <formula>0</formula>
    </cfRule>
  </conditionalFormatting>
  <conditionalFormatting sqref="C187">
    <cfRule type="cellIs" dxfId="852" priority="209" operator="lessThan">
      <formula>0</formula>
    </cfRule>
  </conditionalFormatting>
  <conditionalFormatting sqref="C216:C225 C227:C270 C273:C278 C280:C285">
    <cfRule type="cellIs" dxfId="851" priority="207" operator="lessThan">
      <formula>0</formula>
    </cfRule>
  </conditionalFormatting>
  <conditionalFormatting sqref="C271">
    <cfRule type="cellIs" dxfId="850" priority="206" operator="lessThan">
      <formula>0</formula>
    </cfRule>
  </conditionalFormatting>
  <conditionalFormatting sqref="C226">
    <cfRule type="cellIs" dxfId="849" priority="205" operator="lessThan">
      <formula>0</formula>
    </cfRule>
  </conditionalFormatting>
  <conditionalFormatting sqref="C272">
    <cfRule type="cellIs" dxfId="848" priority="204" operator="lessThan">
      <formula>0</formula>
    </cfRule>
  </conditionalFormatting>
  <conditionalFormatting sqref="C279">
    <cfRule type="cellIs" dxfId="847" priority="203" operator="lessThan">
      <formula>0</formula>
    </cfRule>
  </conditionalFormatting>
  <conditionalFormatting sqref="C191">
    <cfRule type="cellIs" dxfId="846" priority="202" operator="lessThan">
      <formula>0</formula>
    </cfRule>
  </conditionalFormatting>
  <conditionalFormatting sqref="C315 C328 C341 C349:C350 C358:C359 C364 C368 C371 C374 C377 C380 C383 C297:C302">
    <cfRule type="cellIs" dxfId="845" priority="200" operator="lessThan">
      <formula>0</formula>
    </cfRule>
  </conditionalFormatting>
  <conditionalFormatting sqref="C385 C391 C393 C399 C401 C407 C409 C415 C417 C424">
    <cfRule type="cellIs" dxfId="844" priority="199" operator="lessThan">
      <formula>0</formula>
    </cfRule>
  </conditionalFormatting>
  <conditionalFormatting sqref="C367">
    <cfRule type="cellIs" dxfId="843" priority="201" operator="lessThan">
      <formula>0</formula>
    </cfRule>
  </conditionalFormatting>
  <conditionalFormatting sqref="C303">
    <cfRule type="cellIs" dxfId="842" priority="183" operator="lessThan">
      <formula>0</formula>
    </cfRule>
  </conditionalFormatting>
  <conditionalFormatting sqref="C355">
    <cfRule type="cellIs" dxfId="841" priority="180" operator="lessThan">
      <formula>0</formula>
    </cfRule>
  </conditionalFormatting>
  <conditionalFormatting sqref="C434:C437 C425:C429 C431">
    <cfRule type="cellIs" dxfId="840" priority="179" operator="lessThan">
      <formula>0</formula>
    </cfRule>
  </conditionalFormatting>
  <conditionalFormatting sqref="C566:C567">
    <cfRule type="cellIs" dxfId="839" priority="173" operator="lessThan">
      <formula>0</formula>
    </cfRule>
  </conditionalFormatting>
  <conditionalFormatting sqref="C555:C556 C580:C581 C574:C577 C571 C568 C565 C562 C559">
    <cfRule type="cellIs" dxfId="838" priority="177" operator="lessThan">
      <formula>0</formula>
    </cfRule>
  </conditionalFormatting>
  <conditionalFormatting sqref="C557:C558">
    <cfRule type="cellIs" dxfId="837" priority="176" operator="lessThan">
      <formula>0</formula>
    </cfRule>
  </conditionalFormatting>
  <conditionalFormatting sqref="C560:C561">
    <cfRule type="cellIs" dxfId="836" priority="175" operator="lessThan">
      <formula>0</formula>
    </cfRule>
  </conditionalFormatting>
  <conditionalFormatting sqref="C563:C564">
    <cfRule type="cellIs" dxfId="835" priority="174" operator="lessThan">
      <formula>0</formula>
    </cfRule>
  </conditionalFormatting>
  <conditionalFormatting sqref="C569:C570">
    <cfRule type="cellIs" dxfId="834" priority="172" operator="lessThan">
      <formula>0</formula>
    </cfRule>
  </conditionalFormatting>
  <conditionalFormatting sqref="C572:C573">
    <cfRule type="cellIs" dxfId="833" priority="171" operator="lessThan">
      <formula>0</formula>
    </cfRule>
  </conditionalFormatting>
  <conditionalFormatting sqref="C578:C579">
    <cfRule type="cellIs" dxfId="832" priority="170" operator="lessThan">
      <formula>0</formula>
    </cfRule>
  </conditionalFormatting>
  <conditionalFormatting sqref="C585:C586">
    <cfRule type="cellIs" dxfId="831" priority="169" operator="lessThan">
      <formula>0</formula>
    </cfRule>
  </conditionalFormatting>
  <conditionalFormatting sqref="C526:C554">
    <cfRule type="cellIs" dxfId="830" priority="168" operator="lessThan">
      <formula>0</formula>
    </cfRule>
  </conditionalFormatting>
  <conditionalFormatting sqref="C524:C525">
    <cfRule type="cellIs" dxfId="829" priority="167" operator="lessThan">
      <formula>0</formula>
    </cfRule>
  </conditionalFormatting>
  <conditionalFormatting sqref="C613">
    <cfRule type="cellIs" dxfId="828" priority="166" operator="lessThan">
      <formula>0</formula>
    </cfRule>
  </conditionalFormatting>
  <conditionalFormatting sqref="C637:C638 C632:C634 C624">
    <cfRule type="cellIs" dxfId="827" priority="165" operator="lessThan">
      <formula>0</formula>
    </cfRule>
  </conditionalFormatting>
  <conditionalFormatting sqref="C601:C602">
    <cfRule type="cellIs" dxfId="826" priority="164" operator="lessThan">
      <formula>0</formula>
    </cfRule>
  </conditionalFormatting>
  <conditionalFormatting sqref="C603">
    <cfRule type="cellIs" dxfId="825" priority="163" operator="lessThan">
      <formula>0</formula>
    </cfRule>
  </conditionalFormatting>
  <conditionalFormatting sqref="C605:C609">
    <cfRule type="cellIs" dxfId="824" priority="162" operator="lessThan">
      <formula>0</formula>
    </cfRule>
  </conditionalFormatting>
  <conditionalFormatting sqref="C611:C612">
    <cfRule type="cellIs" dxfId="823" priority="161" operator="lessThan">
      <formula>0</formula>
    </cfRule>
  </conditionalFormatting>
  <conditionalFormatting sqref="C625:C631">
    <cfRule type="cellIs" dxfId="822" priority="160" operator="lessThan">
      <formula>0</formula>
    </cfRule>
  </conditionalFormatting>
  <conditionalFormatting sqref="C635:C636">
    <cfRule type="cellIs" dxfId="821" priority="159" operator="lessThan">
      <formula>0</formula>
    </cfRule>
  </conditionalFormatting>
  <conditionalFormatting sqref="C642:C644">
    <cfRule type="cellIs" dxfId="820" priority="158" operator="lessThan">
      <formula>0</formula>
    </cfRule>
  </conditionalFormatting>
  <conditionalFormatting sqref="C645">
    <cfRule type="cellIs" dxfId="819" priority="157" operator="lessThan">
      <formula>0</formula>
    </cfRule>
  </conditionalFormatting>
  <conditionalFormatting sqref="C614:C623">
    <cfRule type="cellIs" dxfId="818" priority="156" operator="lessThan">
      <formula>0</formula>
    </cfRule>
  </conditionalFormatting>
  <conditionalFormatting sqref="C659">
    <cfRule type="cellIs" dxfId="817" priority="155" operator="lessThan">
      <formula>0</formula>
    </cfRule>
  </conditionalFormatting>
  <conditionalFormatting sqref="C660">
    <cfRule type="cellIs" dxfId="816" priority="154" operator="lessThan">
      <formula>0</formula>
    </cfRule>
  </conditionalFormatting>
  <conditionalFormatting sqref="C661">
    <cfRule type="cellIs" dxfId="815" priority="153" operator="lessThan">
      <formula>0</formula>
    </cfRule>
  </conditionalFormatting>
  <conditionalFormatting sqref="D192:AE210 D212:AE215">
    <cfRule type="cellIs" dxfId="814" priority="152" operator="lessThan">
      <formula>0</formula>
    </cfRule>
  </conditionalFormatting>
  <conditionalFormatting sqref="D291:AE291">
    <cfRule type="cellIs" dxfId="813" priority="151" operator="lessThan">
      <formula>0</formula>
    </cfRule>
  </conditionalFormatting>
  <conditionalFormatting sqref="D211:AE211">
    <cfRule type="cellIs" dxfId="812" priority="150" operator="lessThan">
      <formula>0</formula>
    </cfRule>
  </conditionalFormatting>
  <conditionalFormatting sqref="D287:AE287">
    <cfRule type="cellIs" dxfId="811" priority="149" operator="lessThan">
      <formula>0</formula>
    </cfRule>
  </conditionalFormatting>
  <conditionalFormatting sqref="D453:AE453">
    <cfRule type="cellIs" dxfId="810" priority="148" operator="lessThan">
      <formula>0</formula>
    </cfRule>
  </conditionalFormatting>
  <conditionalFormatting sqref="D453:AE453">
    <cfRule type="cellIs" dxfId="809" priority="146" operator="equal">
      <formula>0</formula>
    </cfRule>
    <cfRule type="cellIs" dxfId="808" priority="147" operator="equal">
      <formula>0</formula>
    </cfRule>
  </conditionalFormatting>
  <conditionalFormatting sqref="D597:AE597">
    <cfRule type="cellIs" dxfId="807" priority="145" operator="lessThan">
      <formula>0</formula>
    </cfRule>
  </conditionalFormatting>
  <conditionalFormatting sqref="D597:AE597">
    <cfRule type="cellIs" dxfId="806" priority="143" operator="equal">
      <formula>0</formula>
    </cfRule>
    <cfRule type="cellIs" dxfId="805" priority="144" operator="equal">
      <formula>0</formula>
    </cfRule>
  </conditionalFormatting>
  <conditionalFormatting sqref="D654:AE654">
    <cfRule type="cellIs" dxfId="804" priority="142" operator="lessThan">
      <formula>0</formula>
    </cfRule>
  </conditionalFormatting>
  <conditionalFormatting sqref="D654:AE654">
    <cfRule type="cellIs" dxfId="803" priority="140" operator="equal">
      <formula>0</formula>
    </cfRule>
    <cfRule type="cellIs" dxfId="802" priority="141" operator="equal">
      <formula>0</formula>
    </cfRule>
  </conditionalFormatting>
  <conditionalFormatting sqref="D187:AE187">
    <cfRule type="cellIs" dxfId="801" priority="139" operator="lessThan">
      <formula>0</formula>
    </cfRule>
  </conditionalFormatting>
  <conditionalFormatting sqref="D216:AE225 D227:AE270 D273:AE278 D280:AE285">
    <cfRule type="cellIs" dxfId="800" priority="138" operator="lessThan">
      <formula>0</formula>
    </cfRule>
  </conditionalFormatting>
  <conditionalFormatting sqref="D271:AE271">
    <cfRule type="cellIs" dxfId="799" priority="137" operator="lessThan">
      <formula>0</formula>
    </cfRule>
  </conditionalFormatting>
  <conditionalFormatting sqref="D226:AE226">
    <cfRule type="cellIs" dxfId="798" priority="136" operator="lessThan">
      <formula>0</formula>
    </cfRule>
  </conditionalFormatting>
  <conditionalFormatting sqref="D272:AE272">
    <cfRule type="cellIs" dxfId="797" priority="135" operator="lessThan">
      <formula>0</formula>
    </cfRule>
  </conditionalFormatting>
  <conditionalFormatting sqref="D279:AE279">
    <cfRule type="cellIs" dxfId="796" priority="134" operator="lessThan">
      <formula>0</formula>
    </cfRule>
  </conditionalFormatting>
  <conditionalFormatting sqref="D191:AE191">
    <cfRule type="cellIs" dxfId="795" priority="133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794" priority="131" operator="lessThan">
      <formula>0</formula>
    </cfRule>
  </conditionalFormatting>
  <conditionalFormatting sqref="D385:AE385 D391:AE391 D393:AE393 D399:AE399 D401:AE401 D407:AE407 D409:AE409 D415:AE415 D417:AE417 D424:AE424">
    <cfRule type="cellIs" dxfId="793" priority="130" operator="lessThan">
      <formula>0</formula>
    </cfRule>
  </conditionalFormatting>
  <conditionalFormatting sqref="D367:AE367">
    <cfRule type="cellIs" dxfId="792" priority="132" operator="lessThan">
      <formula>0</formula>
    </cfRule>
  </conditionalFormatting>
  <conditionalFormatting sqref="D303:AE303">
    <cfRule type="cellIs" dxfId="791" priority="114" operator="lessThan">
      <formula>0</formula>
    </cfRule>
  </conditionalFormatting>
  <conditionalFormatting sqref="D355:AE355">
    <cfRule type="cellIs" dxfId="790" priority="111" operator="lessThan">
      <formula>0</formula>
    </cfRule>
  </conditionalFormatting>
  <conditionalFormatting sqref="D434:AE437 D425:AE429 D431:AE431">
    <cfRule type="cellIs" dxfId="789" priority="110" operator="lessThan">
      <formula>0</formula>
    </cfRule>
  </conditionalFormatting>
  <conditionalFormatting sqref="D566:AE567">
    <cfRule type="cellIs" dxfId="788" priority="105" operator="lessThan">
      <formula>0</formula>
    </cfRule>
  </conditionalFormatting>
  <conditionalFormatting sqref="D555:AE556 D580:AE581 D574:AE577 D571:AE571 D568:AE568 D565:AE565 D562:AE562 D559:AE559">
    <cfRule type="cellIs" dxfId="787" priority="109" operator="lessThan">
      <formula>0</formula>
    </cfRule>
  </conditionalFormatting>
  <conditionalFormatting sqref="D557:AE558">
    <cfRule type="cellIs" dxfId="786" priority="108" operator="lessThan">
      <formula>0</formula>
    </cfRule>
  </conditionalFormatting>
  <conditionalFormatting sqref="D560:AE561">
    <cfRule type="cellIs" dxfId="785" priority="107" operator="lessThan">
      <formula>0</formula>
    </cfRule>
  </conditionalFormatting>
  <conditionalFormatting sqref="D563:AE564">
    <cfRule type="cellIs" dxfId="784" priority="106" operator="lessThan">
      <formula>0</formula>
    </cfRule>
  </conditionalFormatting>
  <conditionalFormatting sqref="D569:AE570">
    <cfRule type="cellIs" dxfId="783" priority="104" operator="lessThan">
      <formula>0</formula>
    </cfRule>
  </conditionalFormatting>
  <conditionalFormatting sqref="D572:AE573">
    <cfRule type="cellIs" dxfId="782" priority="103" operator="lessThan">
      <formula>0</formula>
    </cfRule>
  </conditionalFormatting>
  <conditionalFormatting sqref="D578:AE579">
    <cfRule type="cellIs" dxfId="781" priority="102" operator="lessThan">
      <formula>0</formula>
    </cfRule>
  </conditionalFormatting>
  <conditionalFormatting sqref="D585:AE586">
    <cfRule type="cellIs" dxfId="780" priority="101" operator="lessThan">
      <formula>0</formula>
    </cfRule>
  </conditionalFormatting>
  <conditionalFormatting sqref="D526:AE554">
    <cfRule type="cellIs" dxfId="779" priority="100" operator="lessThan">
      <formula>0</formula>
    </cfRule>
  </conditionalFormatting>
  <conditionalFormatting sqref="D524:AE525">
    <cfRule type="cellIs" dxfId="778" priority="99" operator="lessThan">
      <formula>0</formula>
    </cfRule>
  </conditionalFormatting>
  <conditionalFormatting sqref="D613:AE613">
    <cfRule type="cellIs" dxfId="777" priority="98" operator="lessThan">
      <formula>0</formula>
    </cfRule>
  </conditionalFormatting>
  <conditionalFormatting sqref="D637:AE638 D632:AE634 D624:AE624">
    <cfRule type="cellIs" dxfId="776" priority="97" operator="lessThan">
      <formula>0</formula>
    </cfRule>
  </conditionalFormatting>
  <conditionalFormatting sqref="D601:AE602">
    <cfRule type="cellIs" dxfId="775" priority="96" operator="lessThan">
      <formula>0</formula>
    </cfRule>
  </conditionalFormatting>
  <conditionalFormatting sqref="D603:AE603">
    <cfRule type="cellIs" dxfId="774" priority="95" operator="lessThan">
      <formula>0</formula>
    </cfRule>
  </conditionalFormatting>
  <conditionalFormatting sqref="D605:AE609">
    <cfRule type="cellIs" dxfId="773" priority="94" operator="lessThan">
      <formula>0</formula>
    </cfRule>
  </conditionalFormatting>
  <conditionalFormatting sqref="D611:AE612">
    <cfRule type="cellIs" dxfId="772" priority="93" operator="lessThan">
      <formula>0</formula>
    </cfRule>
  </conditionalFormatting>
  <conditionalFormatting sqref="D625:AE631">
    <cfRule type="cellIs" dxfId="771" priority="92" operator="lessThan">
      <formula>0</formula>
    </cfRule>
  </conditionalFormatting>
  <conditionalFormatting sqref="D635:AE636">
    <cfRule type="cellIs" dxfId="770" priority="91" operator="lessThan">
      <formula>0</formula>
    </cfRule>
  </conditionalFormatting>
  <conditionalFormatting sqref="D642:AE644">
    <cfRule type="cellIs" dxfId="769" priority="90" operator="lessThan">
      <formula>0</formula>
    </cfRule>
  </conditionalFormatting>
  <conditionalFormatting sqref="D645:AE645">
    <cfRule type="cellIs" dxfId="768" priority="89" operator="lessThan">
      <formula>0</formula>
    </cfRule>
  </conditionalFormatting>
  <conditionalFormatting sqref="D614:AE623">
    <cfRule type="cellIs" dxfId="767" priority="88" operator="lessThan">
      <formula>0</formula>
    </cfRule>
  </conditionalFormatting>
  <conditionalFormatting sqref="D659:AE659">
    <cfRule type="cellIs" dxfId="766" priority="87" operator="lessThan">
      <formula>0</formula>
    </cfRule>
  </conditionalFormatting>
  <conditionalFormatting sqref="D660:AE660">
    <cfRule type="cellIs" dxfId="765" priority="86" operator="lessThan">
      <formula>0</formula>
    </cfRule>
  </conditionalFormatting>
  <conditionalFormatting sqref="D661:AE661">
    <cfRule type="cellIs" dxfId="764" priority="85" operator="lessThan">
      <formula>0</formula>
    </cfRule>
  </conditionalFormatting>
  <conditionalFormatting sqref="C288:AE290">
    <cfRule type="cellIs" dxfId="763" priority="83" operator="lessThan">
      <formula>0</formula>
    </cfRule>
  </conditionalFormatting>
  <conditionalFormatting sqref="C304:C314">
    <cfRule type="cellIs" dxfId="762" priority="82" operator="lessThan">
      <formula>0</formula>
    </cfRule>
  </conditionalFormatting>
  <conditionalFormatting sqref="D304:AE314">
    <cfRule type="cellIs" dxfId="761" priority="81" operator="lessThan">
      <formula>0</formula>
    </cfRule>
  </conditionalFormatting>
  <conditionalFormatting sqref="C316:C327">
    <cfRule type="cellIs" dxfId="760" priority="80" operator="lessThan">
      <formula>0</formula>
    </cfRule>
  </conditionalFormatting>
  <conditionalFormatting sqref="D316:AE327">
    <cfRule type="cellIs" dxfId="759" priority="79" operator="lessThan">
      <formula>0</formula>
    </cfRule>
  </conditionalFormatting>
  <conditionalFormatting sqref="C329:C340">
    <cfRule type="cellIs" dxfId="758" priority="78" operator="lessThan">
      <formula>0</formula>
    </cfRule>
  </conditionalFormatting>
  <conditionalFormatting sqref="D329:AE340">
    <cfRule type="cellIs" dxfId="757" priority="77" operator="lessThan">
      <formula>0</formula>
    </cfRule>
  </conditionalFormatting>
  <conditionalFormatting sqref="C342:C348">
    <cfRule type="cellIs" dxfId="756" priority="76" operator="lessThan">
      <formula>0</formula>
    </cfRule>
  </conditionalFormatting>
  <conditionalFormatting sqref="D342:AE348">
    <cfRule type="cellIs" dxfId="755" priority="75" operator="lessThan">
      <formula>0</formula>
    </cfRule>
  </conditionalFormatting>
  <conditionalFormatting sqref="C351:C354">
    <cfRule type="cellIs" dxfId="754" priority="74" operator="lessThan">
      <formula>0</formula>
    </cfRule>
  </conditionalFormatting>
  <conditionalFormatting sqref="D351:AE354">
    <cfRule type="cellIs" dxfId="753" priority="73" operator="lessThan">
      <formula>0</formula>
    </cfRule>
  </conditionalFormatting>
  <conditionalFormatting sqref="C356:C357">
    <cfRule type="cellIs" dxfId="752" priority="36" operator="lessThan">
      <formula>0</formula>
    </cfRule>
  </conditionalFormatting>
  <conditionalFormatting sqref="D356:AE357">
    <cfRule type="cellIs" dxfId="751" priority="35" operator="lessThan">
      <formula>0</formula>
    </cfRule>
  </conditionalFormatting>
  <conditionalFormatting sqref="C360:C363">
    <cfRule type="cellIs" dxfId="750" priority="34" operator="lessThan">
      <formula>0</formula>
    </cfRule>
  </conditionalFormatting>
  <conditionalFormatting sqref="D360:AE363">
    <cfRule type="cellIs" dxfId="749" priority="33" operator="lessThan">
      <formula>0</formula>
    </cfRule>
  </conditionalFormatting>
  <conditionalFormatting sqref="C365:C366">
    <cfRule type="cellIs" dxfId="748" priority="32" operator="lessThan">
      <formula>0</formula>
    </cfRule>
  </conditionalFormatting>
  <conditionalFormatting sqref="D365:AE366">
    <cfRule type="cellIs" dxfId="747" priority="31" operator="lessThan">
      <formula>0</formula>
    </cfRule>
  </conditionalFormatting>
  <conditionalFormatting sqref="C369:C370">
    <cfRule type="cellIs" dxfId="746" priority="30" operator="lessThan">
      <formula>0</formula>
    </cfRule>
  </conditionalFormatting>
  <conditionalFormatting sqref="D369:AE370">
    <cfRule type="cellIs" dxfId="745" priority="29" operator="lessThan">
      <formula>0</formula>
    </cfRule>
  </conditionalFormatting>
  <conditionalFormatting sqref="C372:C373">
    <cfRule type="cellIs" dxfId="744" priority="28" operator="lessThan">
      <formula>0</formula>
    </cfRule>
  </conditionalFormatting>
  <conditionalFormatting sqref="D372:AE373">
    <cfRule type="cellIs" dxfId="743" priority="27" operator="lessThan">
      <formula>0</formula>
    </cfRule>
  </conditionalFormatting>
  <conditionalFormatting sqref="C375:C376">
    <cfRule type="cellIs" dxfId="742" priority="26" operator="lessThan">
      <formula>0</formula>
    </cfRule>
  </conditionalFormatting>
  <conditionalFormatting sqref="D375:AE376">
    <cfRule type="cellIs" dxfId="741" priority="25" operator="lessThan">
      <formula>0</formula>
    </cfRule>
  </conditionalFormatting>
  <conditionalFormatting sqref="C378:C379">
    <cfRule type="cellIs" dxfId="740" priority="24" operator="lessThan">
      <formula>0</formula>
    </cfRule>
  </conditionalFormatting>
  <conditionalFormatting sqref="D378:AE379">
    <cfRule type="cellIs" dxfId="739" priority="23" operator="lessThan">
      <formula>0</formula>
    </cfRule>
  </conditionalFormatting>
  <conditionalFormatting sqref="C381:C382">
    <cfRule type="cellIs" dxfId="738" priority="22" operator="lessThan">
      <formula>0</formula>
    </cfRule>
  </conditionalFormatting>
  <conditionalFormatting sqref="D381:AE382">
    <cfRule type="cellIs" dxfId="737" priority="21" operator="lessThan">
      <formula>0</formula>
    </cfRule>
  </conditionalFormatting>
  <conditionalFormatting sqref="C384">
    <cfRule type="cellIs" dxfId="736" priority="20" operator="lessThan">
      <formula>0</formula>
    </cfRule>
  </conditionalFormatting>
  <conditionalFormatting sqref="D384:AE384">
    <cfRule type="cellIs" dxfId="735" priority="19" operator="lessThan">
      <formula>0</formula>
    </cfRule>
  </conditionalFormatting>
  <conditionalFormatting sqref="C386:C390">
    <cfRule type="cellIs" dxfId="734" priority="18" operator="lessThan">
      <formula>0</formula>
    </cfRule>
  </conditionalFormatting>
  <conditionalFormatting sqref="D386:AE390">
    <cfRule type="cellIs" dxfId="733" priority="17" operator="lessThan">
      <formula>0</formula>
    </cfRule>
  </conditionalFormatting>
  <conditionalFormatting sqref="C392">
    <cfRule type="cellIs" dxfId="732" priority="16" operator="lessThan">
      <formula>0</formula>
    </cfRule>
  </conditionalFormatting>
  <conditionalFormatting sqref="D392:AE392">
    <cfRule type="cellIs" dxfId="731" priority="15" operator="lessThan">
      <formula>0</formula>
    </cfRule>
  </conditionalFormatting>
  <conditionalFormatting sqref="C394:C398">
    <cfRule type="cellIs" dxfId="730" priority="14" operator="lessThan">
      <formula>0</formula>
    </cfRule>
  </conditionalFormatting>
  <conditionalFormatting sqref="D394:AE398">
    <cfRule type="cellIs" dxfId="729" priority="13" operator="lessThan">
      <formula>0</formula>
    </cfRule>
  </conditionalFormatting>
  <conditionalFormatting sqref="C400">
    <cfRule type="cellIs" dxfId="728" priority="12" operator="lessThan">
      <formula>0</formula>
    </cfRule>
  </conditionalFormatting>
  <conditionalFormatting sqref="D400:AE400">
    <cfRule type="cellIs" dxfId="727" priority="11" operator="lessThan">
      <formula>0</formula>
    </cfRule>
  </conditionalFormatting>
  <conditionalFormatting sqref="C402:C406">
    <cfRule type="cellIs" dxfId="726" priority="10" operator="lessThan">
      <formula>0</formula>
    </cfRule>
  </conditionalFormatting>
  <conditionalFormatting sqref="D402:AE406">
    <cfRule type="cellIs" dxfId="725" priority="9" operator="lessThan">
      <formula>0</formula>
    </cfRule>
  </conditionalFormatting>
  <conditionalFormatting sqref="C408">
    <cfRule type="cellIs" dxfId="724" priority="8" operator="lessThan">
      <formula>0</formula>
    </cfRule>
  </conditionalFormatting>
  <conditionalFormatting sqref="D408:AE408">
    <cfRule type="cellIs" dxfId="723" priority="7" operator="lessThan">
      <formula>0</formula>
    </cfRule>
  </conditionalFormatting>
  <conditionalFormatting sqref="C410:C414">
    <cfRule type="cellIs" dxfId="722" priority="6" operator="lessThan">
      <formula>0</formula>
    </cfRule>
  </conditionalFormatting>
  <conditionalFormatting sqref="D410:AE414">
    <cfRule type="cellIs" dxfId="721" priority="5" operator="lessThan">
      <formula>0</formula>
    </cfRule>
  </conditionalFormatting>
  <conditionalFormatting sqref="C416">
    <cfRule type="cellIs" dxfId="720" priority="4" operator="lessThan">
      <formula>0</formula>
    </cfRule>
  </conditionalFormatting>
  <conditionalFormatting sqref="D416:AE416">
    <cfRule type="cellIs" dxfId="719" priority="3" operator="lessThan">
      <formula>0</formula>
    </cfRule>
  </conditionalFormatting>
  <conditionalFormatting sqref="C418:C423">
    <cfRule type="cellIs" dxfId="718" priority="2" operator="lessThan">
      <formula>0</formula>
    </cfRule>
  </conditionalFormatting>
  <conditionalFormatting sqref="D418:AE423">
    <cfRule type="cellIs" dxfId="717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BK661"/>
  <sheetViews>
    <sheetView showGridLines="0" topLeftCell="A597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8" t="s">
        <v>17</v>
      </c>
      <c r="B3" s="98" t="s">
        <v>18</v>
      </c>
      <c r="C3" s="98">
        <v>1990</v>
      </c>
      <c r="D3" s="98">
        <v>1991</v>
      </c>
      <c r="E3" s="98">
        <v>1992</v>
      </c>
      <c r="F3" s="98">
        <v>1993</v>
      </c>
      <c r="G3" s="98">
        <v>1994</v>
      </c>
      <c r="H3" s="98">
        <v>1995</v>
      </c>
      <c r="I3" s="98">
        <v>1996</v>
      </c>
      <c r="J3" s="98">
        <v>1997</v>
      </c>
      <c r="K3" s="98">
        <v>1998</v>
      </c>
      <c r="L3" s="98">
        <v>1999</v>
      </c>
      <c r="M3" s="98">
        <v>2000</v>
      </c>
      <c r="N3" s="98">
        <v>2001</v>
      </c>
      <c r="O3" s="98">
        <v>2002</v>
      </c>
      <c r="P3" s="98">
        <v>2003</v>
      </c>
      <c r="Q3" s="98">
        <v>2004</v>
      </c>
      <c r="R3" s="98">
        <v>2005</v>
      </c>
      <c r="S3" s="98">
        <v>2006</v>
      </c>
      <c r="T3" s="98">
        <v>2007</v>
      </c>
      <c r="U3" s="98">
        <v>2008</v>
      </c>
      <c r="V3" s="98">
        <v>2009</v>
      </c>
      <c r="W3" s="98">
        <v>2010</v>
      </c>
      <c r="X3" s="98">
        <v>2011</v>
      </c>
      <c r="Y3" s="98">
        <v>2012</v>
      </c>
      <c r="Z3" s="98">
        <v>2013</v>
      </c>
      <c r="AA3" s="98">
        <v>2014</v>
      </c>
      <c r="AB3" s="98">
        <v>2015</v>
      </c>
      <c r="AC3" s="98">
        <v>2016</v>
      </c>
      <c r="AD3" s="98">
        <v>2017</v>
      </c>
      <c r="AE3" s="98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-160.53274063754117</v>
      </c>
      <c r="D4" s="28">
        <f t="shared" si="0"/>
        <v>-163.09678294120701</v>
      </c>
      <c r="E4" s="28">
        <f t="shared" si="0"/>
        <v>-183.37530103219424</v>
      </c>
      <c r="F4" s="28">
        <f t="shared" si="0"/>
        <v>-190.42005159258818</v>
      </c>
      <c r="G4" s="28">
        <f t="shared" si="0"/>
        <v>-198.56830468764591</v>
      </c>
      <c r="H4" s="28">
        <f t="shared" si="0"/>
        <v>-203.70478607775865</v>
      </c>
      <c r="I4" s="28">
        <f t="shared" si="0"/>
        <v>-203.74466538610014</v>
      </c>
      <c r="J4" s="28">
        <f t="shared" si="0"/>
        <v>-219.72568851242576</v>
      </c>
      <c r="K4" s="28">
        <f t="shared" si="0"/>
        <v>-221.18590093335075</v>
      </c>
      <c r="L4" s="28">
        <f t="shared" si="0"/>
        <v>-225.67425808587348</v>
      </c>
      <c r="M4" s="28">
        <f t="shared" si="0"/>
        <v>-228.80071545836418</v>
      </c>
      <c r="N4" s="28">
        <f t="shared" si="0"/>
        <v>-236.72946751737021</v>
      </c>
      <c r="O4" s="28">
        <f t="shared" si="0"/>
        <v>-256.3295974338904</v>
      </c>
      <c r="P4" s="28">
        <f t="shared" si="0"/>
        <v>-266.06869215100585</v>
      </c>
      <c r="Q4" s="28">
        <f t="shared" si="0"/>
        <v>-303.11284123558073</v>
      </c>
      <c r="R4" s="28">
        <f t="shared" si="0"/>
        <v>-326.73670693732697</v>
      </c>
      <c r="S4" s="28">
        <f t="shared" si="0"/>
        <v>-367.2506361554511</v>
      </c>
      <c r="T4" s="28">
        <f t="shared" si="0"/>
        <v>-390.66799003199202</v>
      </c>
      <c r="U4" s="28">
        <f t="shared" si="0"/>
        <v>-388.2162117965733</v>
      </c>
      <c r="V4" s="28">
        <f t="shared" si="0"/>
        <v>-391.18302177578232</v>
      </c>
      <c r="W4" s="28">
        <f t="shared" si="0"/>
        <v>-390.81023703902417</v>
      </c>
      <c r="X4" s="28">
        <f t="shared" si="0"/>
        <v>-393.91362759628822</v>
      </c>
      <c r="Y4" s="28">
        <f t="shared" si="0"/>
        <v>-382.5611994282645</v>
      </c>
      <c r="Z4" s="28">
        <f t="shared" si="0"/>
        <v>-384.80991852011715</v>
      </c>
      <c r="AA4" s="28">
        <f t="shared" si="0"/>
        <v>-385.69620736791148</v>
      </c>
      <c r="AB4" s="28">
        <f t="shared" si="0"/>
        <v>-384.82688613109605</v>
      </c>
      <c r="AC4" s="28">
        <f t="shared" si="0"/>
        <v>-372.68864241010289</v>
      </c>
      <c r="AD4" s="28">
        <f t="shared" si="0"/>
        <v>-356.78050496363687</v>
      </c>
      <c r="AE4" s="28">
        <f t="shared" si="0"/>
        <v>-341.37043496423053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</row>
    <row r="11" spans="1:31" x14ac:dyDescent="0.2">
      <c r="A11" s="13" t="s">
        <v>31</v>
      </c>
      <c r="B11" s="4" t="s">
        <v>32</v>
      </c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</row>
    <row r="12" spans="1:31" x14ac:dyDescent="0.2">
      <c r="A12" s="13" t="s">
        <v>33</v>
      </c>
      <c r="B12" s="4" t="s">
        <v>34</v>
      </c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</row>
    <row r="13" spans="1:31" x14ac:dyDescent="0.2">
      <c r="A13" s="13" t="s">
        <v>35</v>
      </c>
      <c r="B13" s="4" t="s">
        <v>36</v>
      </c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</row>
    <row r="16" spans="1:31" x14ac:dyDescent="0.2">
      <c r="A16" s="13" t="s">
        <v>41</v>
      </c>
      <c r="B16" s="4" t="s">
        <v>42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</row>
    <row r="19" spans="1:31" x14ac:dyDescent="0.2">
      <c r="A19" s="13" t="s">
        <v>47</v>
      </c>
      <c r="B19" s="4" t="s">
        <v>48</v>
      </c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</row>
    <row r="20" spans="1:31" x14ac:dyDescent="0.2">
      <c r="A20" s="13" t="s">
        <v>49</v>
      </c>
      <c r="B20" s="4" t="s">
        <v>50</v>
      </c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</row>
    <row r="21" spans="1:31" x14ac:dyDescent="0.2">
      <c r="A21" s="13" t="s">
        <v>51</v>
      </c>
      <c r="B21" s="4" t="s">
        <v>52</v>
      </c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</row>
    <row r="22" spans="1:31" x14ac:dyDescent="0.2">
      <c r="A22" s="13" t="s">
        <v>53</v>
      </c>
      <c r="B22" s="4" t="s">
        <v>54</v>
      </c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</row>
    <row r="23" spans="1:31" x14ac:dyDescent="0.2">
      <c r="A23" s="13" t="s">
        <v>55</v>
      </c>
      <c r="B23" s="4" t="s">
        <v>56</v>
      </c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</row>
    <row r="24" spans="1:31" x14ac:dyDescent="0.2">
      <c r="A24" s="13" t="s">
        <v>57</v>
      </c>
      <c r="B24" s="4" t="s">
        <v>58</v>
      </c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</row>
    <row r="25" spans="1:31" x14ac:dyDescent="0.2">
      <c r="A25" s="13" t="s">
        <v>59</v>
      </c>
      <c r="B25" s="4" t="s">
        <v>60</v>
      </c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</row>
    <row r="26" spans="1:31" x14ac:dyDescent="0.2">
      <c r="A26" s="13" t="s">
        <v>61</v>
      </c>
      <c r="B26" s="4" t="s">
        <v>62</v>
      </c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</row>
    <row r="27" spans="1:31" x14ac:dyDescent="0.2">
      <c r="A27" s="13" t="s">
        <v>63</v>
      </c>
      <c r="B27" s="4" t="s">
        <v>64</v>
      </c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</row>
    <row r="28" spans="1:31" x14ac:dyDescent="0.2">
      <c r="A28" s="13" t="s">
        <v>65</v>
      </c>
      <c r="B28" s="4" t="s">
        <v>66</v>
      </c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</row>
    <row r="29" spans="1:31" x14ac:dyDescent="0.2">
      <c r="A29" s="13" t="s">
        <v>67</v>
      </c>
      <c r="B29" s="4" t="s">
        <v>68</v>
      </c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</row>
    <row r="30" spans="1:31" x14ac:dyDescent="0.2">
      <c r="A30" s="13" t="s">
        <v>69</v>
      </c>
      <c r="B30" s="4" t="s">
        <v>70</v>
      </c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</row>
    <row r="38" spans="1:31" x14ac:dyDescent="0.2">
      <c r="A38" s="13" t="s">
        <v>85</v>
      </c>
      <c r="B38" s="4" t="s">
        <v>86</v>
      </c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</row>
    <row r="41" spans="1:31" x14ac:dyDescent="0.2">
      <c r="A41" s="13" t="s">
        <v>91</v>
      </c>
      <c r="B41" s="4" t="s">
        <v>92</v>
      </c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</row>
    <row r="42" spans="1:31" x14ac:dyDescent="0.2">
      <c r="A42" s="13" t="s">
        <v>93</v>
      </c>
      <c r="B42" s="4" t="s">
        <v>94</v>
      </c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</row>
    <row r="43" spans="1:31" x14ac:dyDescent="0.2">
      <c r="A43" s="13" t="s">
        <v>95</v>
      </c>
      <c r="B43" s="4" t="s">
        <v>96</v>
      </c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</row>
    <row r="46" spans="1:31" x14ac:dyDescent="0.2">
      <c r="A46" s="13" t="s">
        <v>101</v>
      </c>
      <c r="B46" s="4" t="s">
        <v>102</v>
      </c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</row>
    <row r="52" spans="1:31" x14ac:dyDescent="0.2">
      <c r="A52" s="13" t="s">
        <v>113</v>
      </c>
      <c r="B52" s="4" t="s">
        <v>114</v>
      </c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</row>
    <row r="55" spans="1:31" x14ac:dyDescent="0.2">
      <c r="A55" s="13" t="s">
        <v>119</v>
      </c>
      <c r="B55" s="4" t="s">
        <v>120</v>
      </c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</row>
    <row r="58" spans="1:31" x14ac:dyDescent="0.2">
      <c r="A58" s="13" t="s">
        <v>125</v>
      </c>
      <c r="B58" s="4" t="s">
        <v>126</v>
      </c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</row>
    <row r="59" spans="1:31" x14ac:dyDescent="0.2">
      <c r="A59" s="13" t="s">
        <v>127</v>
      </c>
      <c r="B59" s="4" t="s">
        <v>128</v>
      </c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</row>
    <row r="64" spans="1:31" x14ac:dyDescent="0.2">
      <c r="A64" s="13" t="s">
        <v>136</v>
      </c>
      <c r="B64" s="4" t="s">
        <v>137</v>
      </c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</row>
    <row r="65" spans="1:31" x14ac:dyDescent="0.2">
      <c r="A65" s="13" t="s">
        <v>138</v>
      </c>
      <c r="B65" s="4" t="s">
        <v>139</v>
      </c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</row>
    <row r="72" spans="1:31" x14ac:dyDescent="0.2">
      <c r="A72" s="13" t="s">
        <v>152</v>
      </c>
      <c r="B72" s="4" t="s">
        <v>153</v>
      </c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</row>
    <row r="73" spans="1:31" x14ac:dyDescent="0.2">
      <c r="A73" s="13" t="s">
        <v>154</v>
      </c>
      <c r="B73" s="4" t="s">
        <v>155</v>
      </c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</row>
    <row r="74" spans="1:31" x14ac:dyDescent="0.2">
      <c r="A74" s="13" t="s">
        <v>156</v>
      </c>
      <c r="B74" s="4" t="s">
        <v>157</v>
      </c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</row>
    <row r="77" spans="1:31" x14ac:dyDescent="0.2">
      <c r="A77" s="13" t="s">
        <v>161</v>
      </c>
      <c r="B77" s="4" t="s">
        <v>153</v>
      </c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</row>
    <row r="83" spans="1:31" x14ac:dyDescent="0.2">
      <c r="A83" s="13" t="s">
        <v>170</v>
      </c>
      <c r="B83" s="4" t="s">
        <v>171</v>
      </c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</row>
    <row r="87" spans="1:31" x14ac:dyDescent="0.2">
      <c r="A87" s="13" t="s">
        <v>178</v>
      </c>
      <c r="B87" s="4" t="s">
        <v>72</v>
      </c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</row>
    <row r="88" spans="1:31" x14ac:dyDescent="0.2">
      <c r="A88" s="13" t="s">
        <v>179</v>
      </c>
      <c r="B88" s="4" t="s">
        <v>180</v>
      </c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</row>
    <row r="93" spans="1:31" x14ac:dyDescent="0.2">
      <c r="A93" s="13" t="s">
        <v>188</v>
      </c>
      <c r="B93" s="4" t="s">
        <v>171</v>
      </c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</row>
    <row r="97" spans="1:31" x14ac:dyDescent="0.2">
      <c r="A97" s="13" t="s">
        <v>192</v>
      </c>
      <c r="B97" s="4" t="s">
        <v>193</v>
      </c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</row>
    <row r="98" spans="1:31" x14ac:dyDescent="0.2">
      <c r="A98" s="13" t="s">
        <v>194</v>
      </c>
      <c r="B98" s="4" t="s">
        <v>195</v>
      </c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</row>
    <row r="99" spans="1:31" x14ac:dyDescent="0.2">
      <c r="A99" s="13" t="s">
        <v>196</v>
      </c>
      <c r="B99" s="4" t="s">
        <v>197</v>
      </c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</row>
    <row r="105" spans="1:31" x14ac:dyDescent="0.2">
      <c r="A105" s="13" t="s">
        <v>207</v>
      </c>
      <c r="B105" s="4" t="s">
        <v>208</v>
      </c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</row>
    <row r="106" spans="1:31" x14ac:dyDescent="0.2">
      <c r="A106" s="13" t="s">
        <v>209</v>
      </c>
      <c r="B106" s="4" t="s">
        <v>210</v>
      </c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</row>
    <row r="109" spans="1:31" x14ac:dyDescent="0.2">
      <c r="A109" s="13" t="s">
        <v>215</v>
      </c>
      <c r="B109" s="4" t="s">
        <v>216</v>
      </c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</row>
    <row r="110" spans="1:31" x14ac:dyDescent="0.2">
      <c r="A110" s="13" t="s">
        <v>217</v>
      </c>
      <c r="B110" s="4" t="s">
        <v>184</v>
      </c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</row>
    <row r="114" spans="1:31" x14ac:dyDescent="0.2">
      <c r="A114" s="13" t="s">
        <v>254</v>
      </c>
      <c r="B114" s="4" t="s">
        <v>255</v>
      </c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</row>
    <row r="115" spans="1:31" x14ac:dyDescent="0.2">
      <c r="A115" s="13" t="s">
        <v>256</v>
      </c>
      <c r="B115" s="4" t="s">
        <v>257</v>
      </c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</row>
    <row r="118" spans="1:31" x14ac:dyDescent="0.2">
      <c r="A118" s="13" t="s">
        <v>262</v>
      </c>
      <c r="B118" s="4" t="s">
        <v>263</v>
      </c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</row>
    <row r="119" spans="1:31" x14ac:dyDescent="0.2">
      <c r="A119" s="13" t="s">
        <v>264</v>
      </c>
      <c r="B119" s="4" t="s">
        <v>265</v>
      </c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</row>
    <row r="120" spans="1:31" x14ac:dyDescent="0.2">
      <c r="A120" s="13" t="s">
        <v>266</v>
      </c>
      <c r="B120" s="4" t="s">
        <v>267</v>
      </c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</row>
    <row r="121" spans="1:31" x14ac:dyDescent="0.2">
      <c r="A121" s="13" t="s">
        <v>268</v>
      </c>
      <c r="B121" s="4" t="s">
        <v>210</v>
      </c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</row>
    <row r="128" spans="1:31" x14ac:dyDescent="0.2">
      <c r="A128" s="13" t="s">
        <v>281</v>
      </c>
      <c r="B128" s="4" t="s">
        <v>282</v>
      </c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</row>
    <row r="129" spans="1:31" x14ac:dyDescent="0.2">
      <c r="A129" s="13" t="s">
        <v>283</v>
      </c>
      <c r="B129" s="4" t="s">
        <v>284</v>
      </c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</row>
    <row r="132" spans="1:31" x14ac:dyDescent="0.2">
      <c r="A132" s="13" t="s">
        <v>289</v>
      </c>
      <c r="B132" s="4" t="s">
        <v>290</v>
      </c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</row>
    <row r="133" spans="1:31" x14ac:dyDescent="0.2">
      <c r="A133" s="13" t="s">
        <v>291</v>
      </c>
      <c r="B133" s="4" t="s">
        <v>292</v>
      </c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</row>
    <row r="134" spans="1:31" x14ac:dyDescent="0.2">
      <c r="A134" s="13" t="s">
        <v>293</v>
      </c>
      <c r="B134" s="4" t="s">
        <v>294</v>
      </c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</row>
    <row r="135" spans="1:31" x14ac:dyDescent="0.2">
      <c r="A135" s="13" t="s">
        <v>295</v>
      </c>
      <c r="B135" s="4" t="s">
        <v>296</v>
      </c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</row>
    <row r="136" spans="1:31" x14ac:dyDescent="0.2">
      <c r="A136" s="13" t="s">
        <v>297</v>
      </c>
      <c r="B136" s="4" t="s">
        <v>298</v>
      </c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</row>
    <row r="143" spans="1:31" x14ac:dyDescent="0.2">
      <c r="A143" s="13" t="s">
        <v>310</v>
      </c>
      <c r="B143" s="4" t="s">
        <v>311</v>
      </c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</row>
    <row r="144" spans="1:31" x14ac:dyDescent="0.2">
      <c r="A144" s="13" t="s">
        <v>312</v>
      </c>
      <c r="B144" s="4" t="s">
        <v>313</v>
      </c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</row>
    <row r="145" spans="1:31" x14ac:dyDescent="0.2">
      <c r="A145" s="13" t="s">
        <v>314</v>
      </c>
      <c r="B145" s="4" t="s">
        <v>315</v>
      </c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</row>
    <row r="146" spans="1:31" x14ac:dyDescent="0.2">
      <c r="A146" s="13" t="s">
        <v>316</v>
      </c>
      <c r="B146" s="4" t="s">
        <v>317</v>
      </c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</row>
    <row r="147" spans="1:31" x14ac:dyDescent="0.2">
      <c r="A147" s="13" t="s">
        <v>318</v>
      </c>
      <c r="B147" s="4" t="s">
        <v>319</v>
      </c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</row>
    <row r="151" spans="1:31" x14ac:dyDescent="0.2">
      <c r="A151" s="13" t="s">
        <v>325</v>
      </c>
      <c r="B151" s="4" t="s">
        <v>326</v>
      </c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</row>
    <row r="289" spans="1:31" x14ac:dyDescent="0.2">
      <c r="A289" s="80" t="s">
        <v>535</v>
      </c>
      <c r="B289" s="4" t="s">
        <v>799</v>
      </c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</row>
    <row r="290" spans="1:31" x14ac:dyDescent="0.2">
      <c r="A290" s="80" t="s">
        <v>536</v>
      </c>
      <c r="B290" s="4" t="s">
        <v>184</v>
      </c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</row>
    <row r="293" spans="1:31" x14ac:dyDescent="0.2">
      <c r="A293" s="80" t="s">
        <v>541</v>
      </c>
      <c r="B293" s="4" t="s">
        <v>542</v>
      </c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</row>
    <row r="294" spans="1:31" x14ac:dyDescent="0.2">
      <c r="A294" s="80" t="s">
        <v>543</v>
      </c>
      <c r="B294" s="4" t="s">
        <v>544</v>
      </c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</row>
    <row r="295" spans="1:31" x14ac:dyDescent="0.2">
      <c r="A295" s="80" t="s">
        <v>545</v>
      </c>
      <c r="B295" s="4" t="s">
        <v>546</v>
      </c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</row>
    <row r="296" spans="1:31" x14ac:dyDescent="0.2">
      <c r="A296" s="80" t="s">
        <v>547</v>
      </c>
      <c r="B296" s="4" t="s">
        <v>184</v>
      </c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-160.53274063754117</v>
      </c>
      <c r="D297" s="28">
        <f t="shared" si="69"/>
        <v>-163.09678294120701</v>
      </c>
      <c r="E297" s="28">
        <f t="shared" si="69"/>
        <v>-183.37530103219424</v>
      </c>
      <c r="F297" s="28">
        <f t="shared" si="69"/>
        <v>-190.42005159258818</v>
      </c>
      <c r="G297" s="28">
        <f t="shared" si="69"/>
        <v>-198.56830468764591</v>
      </c>
      <c r="H297" s="28">
        <f t="shared" si="69"/>
        <v>-203.70478607775865</v>
      </c>
      <c r="I297" s="28">
        <f t="shared" si="69"/>
        <v>-203.74466538610014</v>
      </c>
      <c r="J297" s="28">
        <f t="shared" si="69"/>
        <v>-219.72568851242576</v>
      </c>
      <c r="K297" s="28">
        <f t="shared" si="69"/>
        <v>-221.18590093335075</v>
      </c>
      <c r="L297" s="28">
        <f t="shared" si="69"/>
        <v>-225.67425808587348</v>
      </c>
      <c r="M297" s="28">
        <f t="shared" si="69"/>
        <v>-228.80071545836418</v>
      </c>
      <c r="N297" s="28">
        <f t="shared" si="69"/>
        <v>-236.72946751737021</v>
      </c>
      <c r="O297" s="28">
        <f t="shared" si="69"/>
        <v>-256.3295974338904</v>
      </c>
      <c r="P297" s="28">
        <f t="shared" si="69"/>
        <v>-266.06869215100585</v>
      </c>
      <c r="Q297" s="28">
        <f t="shared" si="69"/>
        <v>-303.11284123558073</v>
      </c>
      <c r="R297" s="28">
        <f t="shared" si="69"/>
        <v>-326.73670693732697</v>
      </c>
      <c r="S297" s="28">
        <f t="shared" si="69"/>
        <v>-367.2506361554511</v>
      </c>
      <c r="T297" s="28">
        <f t="shared" si="69"/>
        <v>-390.66799003199202</v>
      </c>
      <c r="U297" s="28">
        <f t="shared" si="69"/>
        <v>-388.2162117965733</v>
      </c>
      <c r="V297" s="28">
        <f t="shared" si="69"/>
        <v>-391.18302177578232</v>
      </c>
      <c r="W297" s="28">
        <f t="shared" si="69"/>
        <v>-390.81023703902417</v>
      </c>
      <c r="X297" s="28">
        <f t="shared" si="69"/>
        <v>-393.91362759628822</v>
      </c>
      <c r="Y297" s="28">
        <f t="shared" si="69"/>
        <v>-382.5611994282645</v>
      </c>
      <c r="Z297" s="28">
        <f t="shared" si="69"/>
        <v>-384.80991852011715</v>
      </c>
      <c r="AA297" s="28">
        <f t="shared" si="69"/>
        <v>-385.69620736791148</v>
      </c>
      <c r="AB297" s="28">
        <f t="shared" si="69"/>
        <v>-384.82688613109605</v>
      </c>
      <c r="AC297" s="28">
        <f t="shared" si="69"/>
        <v>-372.68864241010289</v>
      </c>
      <c r="AD297" s="28">
        <f t="shared" si="69"/>
        <v>-356.78050496363687</v>
      </c>
      <c r="AE297" s="28">
        <f t="shared" si="69"/>
        <v>-341.37043496423053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-159.5453186498932</v>
      </c>
      <c r="D298" s="21">
        <f t="shared" si="70"/>
        <v>-161.75746173769085</v>
      </c>
      <c r="E298" s="21">
        <f t="shared" si="70"/>
        <v>-182.48692231397686</v>
      </c>
      <c r="F298" s="21">
        <f t="shared" si="70"/>
        <v>-189.67989144878908</v>
      </c>
      <c r="G298" s="21">
        <f t="shared" si="70"/>
        <v>-197.64984496675356</v>
      </c>
      <c r="H298" s="21">
        <f t="shared" si="70"/>
        <v>-202.61536050564467</v>
      </c>
      <c r="I298" s="21">
        <f t="shared" si="70"/>
        <v>-203.37044577342368</v>
      </c>
      <c r="J298" s="21">
        <f t="shared" si="70"/>
        <v>-218.51448460024613</v>
      </c>
      <c r="K298" s="21">
        <f t="shared" si="70"/>
        <v>-219.4607136032653</v>
      </c>
      <c r="L298" s="21">
        <f t="shared" si="70"/>
        <v>-222.95169718912405</v>
      </c>
      <c r="M298" s="21">
        <f t="shared" si="70"/>
        <v>-225.14474125866084</v>
      </c>
      <c r="N298" s="21">
        <f t="shared" si="70"/>
        <v>-230.55239426033157</v>
      </c>
      <c r="O298" s="21">
        <f t="shared" si="70"/>
        <v>-243.62968177260768</v>
      </c>
      <c r="P298" s="21">
        <f t="shared" si="70"/>
        <v>-262.50261996639836</v>
      </c>
      <c r="Q298" s="21">
        <f t="shared" si="70"/>
        <v>-302.26334907379021</v>
      </c>
      <c r="R298" s="21">
        <f t="shared" si="70"/>
        <v>-322.82250447379653</v>
      </c>
      <c r="S298" s="21">
        <f t="shared" si="70"/>
        <v>-363.02991264758737</v>
      </c>
      <c r="T298" s="21">
        <f t="shared" si="70"/>
        <v>-386.21997221879622</v>
      </c>
      <c r="U298" s="21">
        <f t="shared" si="70"/>
        <v>-388.04561674035227</v>
      </c>
      <c r="V298" s="21">
        <f t="shared" si="70"/>
        <v>-391.18302177578232</v>
      </c>
      <c r="W298" s="21">
        <f t="shared" si="70"/>
        <v>-384.04527479976548</v>
      </c>
      <c r="X298" s="21">
        <f t="shared" si="70"/>
        <v>-384.19507988291707</v>
      </c>
      <c r="Y298" s="21">
        <f t="shared" si="70"/>
        <v>-380.73181244793125</v>
      </c>
      <c r="Z298" s="21">
        <f t="shared" si="70"/>
        <v>-384.3769533148274</v>
      </c>
      <c r="AA298" s="21">
        <f t="shared" si="70"/>
        <v>-384.51676280091709</v>
      </c>
      <c r="AB298" s="21">
        <f t="shared" si="70"/>
        <v>-384.82688613109605</v>
      </c>
      <c r="AC298" s="21">
        <f t="shared" si="70"/>
        <v>-372.68864241010289</v>
      </c>
      <c r="AD298" s="21">
        <f t="shared" si="70"/>
        <v>-355.78065433792011</v>
      </c>
      <c r="AE298" s="21">
        <f t="shared" si="70"/>
        <v>-341.37043496423053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-111.89219079379572</v>
      </c>
      <c r="D299" s="21">
        <f t="shared" si="71"/>
        <v>-113.78306679659478</v>
      </c>
      <c r="E299" s="21">
        <f t="shared" si="71"/>
        <v>-129.45334542200618</v>
      </c>
      <c r="F299" s="21">
        <f t="shared" si="71"/>
        <v>-130.83064298418034</v>
      </c>
      <c r="G299" s="21">
        <f t="shared" si="71"/>
        <v>-130.88182633953139</v>
      </c>
      <c r="H299" s="21">
        <f t="shared" si="71"/>
        <v>-132.41025739188916</v>
      </c>
      <c r="I299" s="21">
        <f t="shared" si="71"/>
        <v>-134.36138554597773</v>
      </c>
      <c r="J299" s="21">
        <f t="shared" si="71"/>
        <v>-136.39294608098021</v>
      </c>
      <c r="K299" s="21">
        <f t="shared" si="71"/>
        <v>-137.78269427846186</v>
      </c>
      <c r="L299" s="21">
        <f t="shared" si="71"/>
        <v>-138.72078463998847</v>
      </c>
      <c r="M299" s="21">
        <f t="shared" si="71"/>
        <v>-145.10728582999496</v>
      </c>
      <c r="N299" s="21">
        <f t="shared" si="71"/>
        <v>-145.49284123988704</v>
      </c>
      <c r="O299" s="21">
        <f t="shared" si="71"/>
        <v>-149.37963280445169</v>
      </c>
      <c r="P299" s="21">
        <f t="shared" si="71"/>
        <v>-156.11170358862066</v>
      </c>
      <c r="Q299" s="21">
        <f t="shared" si="71"/>
        <v>-160.78947464014601</v>
      </c>
      <c r="R299" s="21">
        <f t="shared" si="71"/>
        <v>-167.25419415433146</v>
      </c>
      <c r="S299" s="21">
        <f t="shared" si="71"/>
        <v>-173.71823610694136</v>
      </c>
      <c r="T299" s="21">
        <f t="shared" si="71"/>
        <v>-174.60733140368154</v>
      </c>
      <c r="U299" s="21">
        <f t="shared" si="71"/>
        <v>-174.87997976620704</v>
      </c>
      <c r="V299" s="21">
        <f t="shared" si="71"/>
        <v>-176.18547639928138</v>
      </c>
      <c r="W299" s="21">
        <f t="shared" si="71"/>
        <v>-179.0133815403903</v>
      </c>
      <c r="X299" s="21">
        <f t="shared" si="71"/>
        <v>-179.4052872956498</v>
      </c>
      <c r="Y299" s="21">
        <f t="shared" si="71"/>
        <v>-184.49019931027684</v>
      </c>
      <c r="Z299" s="21">
        <f t="shared" si="71"/>
        <v>-190.75691150913025</v>
      </c>
      <c r="AA299" s="21">
        <f t="shared" si="71"/>
        <v>-198.81535988523865</v>
      </c>
      <c r="AB299" s="21">
        <f t="shared" si="71"/>
        <v>-204.04197510562165</v>
      </c>
      <c r="AC299" s="21">
        <f>+AC300+AC349+AC364</f>
        <v>-204.99716984395221</v>
      </c>
      <c r="AD299" s="21">
        <f t="shared" si="71"/>
        <v>-219.81066888843358</v>
      </c>
      <c r="AE299" s="21">
        <f t="shared" si="71"/>
        <v>-220.89741946705294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-111.89219079379572</v>
      </c>
      <c r="D300" s="21">
        <f t="shared" si="72"/>
        <v>-113.78306679659478</v>
      </c>
      <c r="E300" s="21">
        <f t="shared" si="72"/>
        <v>-129.45334542200618</v>
      </c>
      <c r="F300" s="21">
        <f t="shared" si="72"/>
        <v>-130.83064298418034</v>
      </c>
      <c r="G300" s="21">
        <f t="shared" si="72"/>
        <v>-130.88182633953139</v>
      </c>
      <c r="H300" s="21">
        <f t="shared" si="72"/>
        <v>-132.41025739188916</v>
      </c>
      <c r="I300" s="21">
        <f t="shared" si="72"/>
        <v>-134.36138554597773</v>
      </c>
      <c r="J300" s="21">
        <f t="shared" si="72"/>
        <v>-136.39294608098021</v>
      </c>
      <c r="K300" s="21">
        <f t="shared" si="72"/>
        <v>-137.78269427846186</v>
      </c>
      <c r="L300" s="21">
        <f t="shared" si="72"/>
        <v>-138.72078463998847</v>
      </c>
      <c r="M300" s="21">
        <f t="shared" si="72"/>
        <v>-145.10728582999496</v>
      </c>
      <c r="N300" s="21">
        <f t="shared" si="72"/>
        <v>-145.49284123988704</v>
      </c>
      <c r="O300" s="21">
        <f t="shared" si="72"/>
        <v>-149.37963280445169</v>
      </c>
      <c r="P300" s="21">
        <f t="shared" si="72"/>
        <v>-156.11170358862066</v>
      </c>
      <c r="Q300" s="21">
        <f t="shared" si="72"/>
        <v>-160.78947464014601</v>
      </c>
      <c r="R300" s="21">
        <f t="shared" si="72"/>
        <v>-167.25419415433146</v>
      </c>
      <c r="S300" s="21">
        <f t="shared" si="72"/>
        <v>-173.71823610694136</v>
      </c>
      <c r="T300" s="21">
        <f t="shared" si="72"/>
        <v>-174.60733140368154</v>
      </c>
      <c r="U300" s="21">
        <f t="shared" si="72"/>
        <v>-174.87997976620704</v>
      </c>
      <c r="V300" s="21">
        <f t="shared" si="72"/>
        <v>-176.18547639928138</v>
      </c>
      <c r="W300" s="21">
        <f t="shared" si="72"/>
        <v>-179.0133815403903</v>
      </c>
      <c r="X300" s="21">
        <f t="shared" si="72"/>
        <v>-179.4052872956498</v>
      </c>
      <c r="Y300" s="21">
        <f t="shared" si="72"/>
        <v>-184.49019931027684</v>
      </c>
      <c r="Z300" s="21">
        <f t="shared" si="72"/>
        <v>-190.75691150913025</v>
      </c>
      <c r="AA300" s="21">
        <f t="shared" si="72"/>
        <v>-198.81535988523865</v>
      </c>
      <c r="AB300" s="21">
        <f t="shared" si="72"/>
        <v>-204.04197510562165</v>
      </c>
      <c r="AC300" s="21">
        <f t="shared" si="72"/>
        <v>-204.99716984395221</v>
      </c>
      <c r="AD300" s="21">
        <f t="shared" si="72"/>
        <v>-219.81066888843358</v>
      </c>
      <c r="AE300" s="21">
        <f t="shared" si="72"/>
        <v>-220.89741946705294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-111.28774900055114</v>
      </c>
      <c r="D301" s="21">
        <f t="shared" si="73"/>
        <v>-113.17862500335021</v>
      </c>
      <c r="E301" s="21">
        <f t="shared" si="73"/>
        <v>-128.8489036287616</v>
      </c>
      <c r="F301" s="21">
        <f t="shared" si="73"/>
        <v>-130.22620119093577</v>
      </c>
      <c r="G301" s="21">
        <f t="shared" si="73"/>
        <v>-130.27738454628681</v>
      </c>
      <c r="H301" s="21">
        <f t="shared" si="73"/>
        <v>-130.33903722432333</v>
      </c>
      <c r="I301" s="21">
        <f t="shared" si="73"/>
        <v>-130.33903722432333</v>
      </c>
      <c r="J301" s="21">
        <f t="shared" si="73"/>
        <v>-130.69702989726176</v>
      </c>
      <c r="K301" s="21">
        <f t="shared" si="73"/>
        <v>-130.69702989726176</v>
      </c>
      <c r="L301" s="21">
        <f t="shared" si="73"/>
        <v>-130.69702989726176</v>
      </c>
      <c r="M301" s="21">
        <f t="shared" si="73"/>
        <v>-131.05502257020018</v>
      </c>
      <c r="N301" s="21">
        <f t="shared" si="73"/>
        <v>-131.05502257020018</v>
      </c>
      <c r="O301" s="21">
        <f t="shared" si="73"/>
        <v>-131.05502257020018</v>
      </c>
      <c r="P301" s="21">
        <f t="shared" si="73"/>
        <v>-131.05502257020018</v>
      </c>
      <c r="Q301" s="21">
        <f t="shared" si="73"/>
        <v>-131.05502257020018</v>
      </c>
      <c r="R301" s="21">
        <f t="shared" si="73"/>
        <v>-131.05502257020018</v>
      </c>
      <c r="S301" s="21">
        <f t="shared" si="73"/>
        <v>-131.05502257020018</v>
      </c>
      <c r="T301" s="21">
        <f t="shared" si="73"/>
        <v>-131.05502257020018</v>
      </c>
      <c r="U301" s="21">
        <f t="shared" si="73"/>
        <v>-131.05502257020018</v>
      </c>
      <c r="V301" s="21">
        <f t="shared" si="73"/>
        <v>-131.05502257020018</v>
      </c>
      <c r="W301" s="21">
        <f t="shared" si="73"/>
        <v>-131.05502257020018</v>
      </c>
      <c r="X301" s="21">
        <f t="shared" si="73"/>
        <v>-131.13703226456951</v>
      </c>
      <c r="Y301" s="21">
        <f t="shared" si="73"/>
        <v>-131.16768411487635</v>
      </c>
      <c r="Z301" s="21">
        <f t="shared" si="73"/>
        <v>-131.62551341220126</v>
      </c>
      <c r="AA301" s="21">
        <f t="shared" si="73"/>
        <v>-131.76519162569625</v>
      </c>
      <c r="AB301" s="21">
        <f t="shared" si="73"/>
        <v>-132.09517886045111</v>
      </c>
      <c r="AC301" s="21">
        <f t="shared" si="73"/>
        <v>-132.29528833100264</v>
      </c>
      <c r="AD301" s="21">
        <f t="shared" si="73"/>
        <v>-132.32274122160001</v>
      </c>
      <c r="AE301" s="21">
        <f t="shared" si="73"/>
        <v>-132.4632627972002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-90.222162437145414</v>
      </c>
      <c r="D302" s="21">
        <f t="shared" si="74"/>
        <v>-90.222162437145414</v>
      </c>
      <c r="E302" s="21">
        <f t="shared" si="74"/>
        <v>-90.222162437145414</v>
      </c>
      <c r="F302" s="21">
        <f t="shared" si="74"/>
        <v>-90.222162437145414</v>
      </c>
      <c r="G302" s="21">
        <f t="shared" si="74"/>
        <v>-90.222162437145414</v>
      </c>
      <c r="H302" s="21">
        <f t="shared" si="74"/>
        <v>-90.222162437145414</v>
      </c>
      <c r="I302" s="21">
        <f t="shared" si="74"/>
        <v>-90.222162437145414</v>
      </c>
      <c r="J302" s="21">
        <f t="shared" si="74"/>
        <v>-90.222162437145414</v>
      </c>
      <c r="K302" s="21">
        <f t="shared" si="74"/>
        <v>-90.222162437145414</v>
      </c>
      <c r="L302" s="21">
        <f t="shared" si="74"/>
        <v>-90.222162437145414</v>
      </c>
      <c r="M302" s="21">
        <f t="shared" si="74"/>
        <v>-90.222162437145414</v>
      </c>
      <c r="N302" s="21">
        <f t="shared" si="74"/>
        <v>-90.222162437145414</v>
      </c>
      <c r="O302" s="21">
        <f t="shared" si="74"/>
        <v>-90.222162437145414</v>
      </c>
      <c r="P302" s="21">
        <f t="shared" si="74"/>
        <v>-90.222162437145414</v>
      </c>
      <c r="Q302" s="21">
        <f t="shared" si="74"/>
        <v>-90.222162437145414</v>
      </c>
      <c r="R302" s="21">
        <f t="shared" si="74"/>
        <v>-90.222162437145414</v>
      </c>
      <c r="S302" s="21">
        <f t="shared" si="74"/>
        <v>-90.222162437145414</v>
      </c>
      <c r="T302" s="21">
        <f t="shared" si="74"/>
        <v>-90.222162437145414</v>
      </c>
      <c r="U302" s="21">
        <f t="shared" si="74"/>
        <v>-90.222162437145414</v>
      </c>
      <c r="V302" s="21">
        <f t="shared" si="74"/>
        <v>-90.222162437145414</v>
      </c>
      <c r="W302" s="21">
        <f t="shared" si="74"/>
        <v>-90.222162437145414</v>
      </c>
      <c r="X302" s="21">
        <f t="shared" si="74"/>
        <v>-90.222162437145414</v>
      </c>
      <c r="Y302" s="21">
        <f t="shared" si="74"/>
        <v>-90.222162437145414</v>
      </c>
      <c r="Z302" s="21">
        <f t="shared" si="74"/>
        <v>-90.222162437145414</v>
      </c>
      <c r="AA302" s="21">
        <f t="shared" si="74"/>
        <v>-90.222162437145414</v>
      </c>
      <c r="AB302" s="21">
        <f t="shared" si="74"/>
        <v>-90.222162437145414</v>
      </c>
      <c r="AC302" s="21">
        <f t="shared" si="74"/>
        <v>-90.222162437145414</v>
      </c>
      <c r="AD302" s="21">
        <f t="shared" si="74"/>
        <v>-90.222162437145414</v>
      </c>
      <c r="AE302" s="21">
        <f t="shared" si="74"/>
        <v>-90.222162437145414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-89.705517654169967</v>
      </c>
      <c r="D313" s="35">
        <v>-89.705517654169967</v>
      </c>
      <c r="E313" s="35">
        <v>-89.705517654169967</v>
      </c>
      <c r="F313" s="35">
        <v>-89.705517654169967</v>
      </c>
      <c r="G313" s="35">
        <v>-89.705517654169967</v>
      </c>
      <c r="H313" s="35">
        <v>-89.705517654169967</v>
      </c>
      <c r="I313" s="35">
        <v>-89.705517654169967</v>
      </c>
      <c r="J313" s="35">
        <v>-89.705517654169967</v>
      </c>
      <c r="K313" s="35">
        <v>-89.705517654169967</v>
      </c>
      <c r="L313" s="35">
        <v>-89.705517654169967</v>
      </c>
      <c r="M313" s="35">
        <v>-89.705517654169967</v>
      </c>
      <c r="N313" s="35">
        <v>-89.705517654169967</v>
      </c>
      <c r="O313" s="35">
        <v>-89.705517654169967</v>
      </c>
      <c r="P313" s="35">
        <v>-89.705517654169967</v>
      </c>
      <c r="Q313" s="35">
        <v>-89.705517654169967</v>
      </c>
      <c r="R313" s="35">
        <v>-89.705517654169967</v>
      </c>
      <c r="S313" s="35">
        <v>-89.705517654169967</v>
      </c>
      <c r="T313" s="35">
        <v>-89.705517654169967</v>
      </c>
      <c r="U313" s="35">
        <v>-89.705517654169967</v>
      </c>
      <c r="V313" s="35">
        <v>-89.705517654169967</v>
      </c>
      <c r="W313" s="35">
        <v>-89.705517654169967</v>
      </c>
      <c r="X313" s="35">
        <v>-89.705517654169967</v>
      </c>
      <c r="Y313" s="35">
        <v>-89.705517654169967</v>
      </c>
      <c r="Z313" s="35">
        <v>-89.705517654169967</v>
      </c>
      <c r="AA313" s="35">
        <v>-89.705517654169967</v>
      </c>
      <c r="AB313" s="35">
        <v>-89.705517654169967</v>
      </c>
      <c r="AC313" s="35">
        <v>-89.705517654169967</v>
      </c>
      <c r="AD313" s="35">
        <v>-89.705517654169967</v>
      </c>
      <c r="AE313" s="35">
        <v>-89.705517654169967</v>
      </c>
    </row>
    <row r="314" spans="1:31" x14ac:dyDescent="0.2">
      <c r="A314" s="9" t="s">
        <v>575</v>
      </c>
      <c r="B314" s="4" t="s">
        <v>572</v>
      </c>
      <c r="C314" s="35">
        <v>-0.51664478297545025</v>
      </c>
      <c r="D314" s="35">
        <v>-0.51664478297545025</v>
      </c>
      <c r="E314" s="35">
        <v>-0.51664478297545025</v>
      </c>
      <c r="F314" s="35">
        <v>-0.51664478297545025</v>
      </c>
      <c r="G314" s="35">
        <v>-0.51664478297545025</v>
      </c>
      <c r="H314" s="35">
        <v>-0.51664478297545025</v>
      </c>
      <c r="I314" s="35">
        <v>-0.51664478297545025</v>
      </c>
      <c r="J314" s="35">
        <v>-0.51664478297545025</v>
      </c>
      <c r="K314" s="35">
        <v>-0.51664478297545025</v>
      </c>
      <c r="L314" s="35">
        <v>-0.51664478297545025</v>
      </c>
      <c r="M314" s="35">
        <v>-0.51664478297545025</v>
      </c>
      <c r="N314" s="35">
        <v>-0.51664478297545025</v>
      </c>
      <c r="O314" s="35">
        <v>-0.51664478297545025</v>
      </c>
      <c r="P314" s="35">
        <v>-0.51664478297545025</v>
      </c>
      <c r="Q314" s="35">
        <v>-0.51664478297545025</v>
      </c>
      <c r="R314" s="35">
        <v>-0.51664478297545025</v>
      </c>
      <c r="S314" s="35">
        <v>-0.51664478297545025</v>
      </c>
      <c r="T314" s="35">
        <v>-0.51664478297545025</v>
      </c>
      <c r="U314" s="35">
        <v>-0.51664478297545025</v>
      </c>
      <c r="V314" s="35">
        <v>-0.51664478297545025</v>
      </c>
      <c r="W314" s="35">
        <v>-0.51664478297545025</v>
      </c>
      <c r="X314" s="35">
        <v>-0.51664478297545025</v>
      </c>
      <c r="Y314" s="35">
        <v>-0.51664478297545025</v>
      </c>
      <c r="Z314" s="35">
        <v>-0.51664478297545025</v>
      </c>
      <c r="AA314" s="35">
        <v>-0.51664478297545025</v>
      </c>
      <c r="AB314" s="35">
        <v>-0.51664478297545025</v>
      </c>
      <c r="AC314" s="35">
        <v>-0.51664478297545025</v>
      </c>
      <c r="AD314" s="35">
        <v>-0.51664478297545025</v>
      </c>
      <c r="AE314" s="35">
        <v>-0.51664478297545025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-19.619830608495693</v>
      </c>
      <c r="D315" s="21">
        <f t="shared" si="75"/>
        <v>-21.510706611294754</v>
      </c>
      <c r="E315" s="21">
        <f t="shared" si="75"/>
        <v>-37.180985236706157</v>
      </c>
      <c r="F315" s="21">
        <f t="shared" si="75"/>
        <v>-38.558282798880313</v>
      </c>
      <c r="G315" s="21">
        <f t="shared" si="75"/>
        <v>-38.609466154231377</v>
      </c>
      <c r="H315" s="21">
        <f t="shared" si="75"/>
        <v>-38.671118832267886</v>
      </c>
      <c r="I315" s="21">
        <f t="shared" si="75"/>
        <v>-38.671118832267886</v>
      </c>
      <c r="J315" s="21">
        <f t="shared" si="75"/>
        <v>-39.029111505206316</v>
      </c>
      <c r="K315" s="21">
        <f t="shared" si="75"/>
        <v>-39.029111505206316</v>
      </c>
      <c r="L315" s="21">
        <f t="shared" si="75"/>
        <v>-39.029111505206316</v>
      </c>
      <c r="M315" s="21">
        <f t="shared" si="75"/>
        <v>-39.387104178144746</v>
      </c>
      <c r="N315" s="21">
        <f t="shared" si="75"/>
        <v>-39.387104178144746</v>
      </c>
      <c r="O315" s="21">
        <f t="shared" si="75"/>
        <v>-39.387104178144746</v>
      </c>
      <c r="P315" s="21">
        <f t="shared" si="75"/>
        <v>-39.387104178144746</v>
      </c>
      <c r="Q315" s="21">
        <f t="shared" si="75"/>
        <v>-39.387104178144746</v>
      </c>
      <c r="R315" s="21">
        <f t="shared" si="75"/>
        <v>-39.387104178144746</v>
      </c>
      <c r="S315" s="21">
        <f t="shared" si="75"/>
        <v>-39.387104178144746</v>
      </c>
      <c r="T315" s="21">
        <f t="shared" si="75"/>
        <v>-39.387104178144746</v>
      </c>
      <c r="U315" s="21">
        <f t="shared" si="75"/>
        <v>-39.387104178144746</v>
      </c>
      <c r="V315" s="21">
        <f t="shared" si="75"/>
        <v>-39.387104178144746</v>
      </c>
      <c r="W315" s="21">
        <f t="shared" si="75"/>
        <v>-39.387104178144746</v>
      </c>
      <c r="X315" s="21">
        <f t="shared" si="75"/>
        <v>-39.469113872514072</v>
      </c>
      <c r="Y315" s="21">
        <f t="shared" si="75"/>
        <v>-39.499765722820904</v>
      </c>
      <c r="Z315" s="21">
        <f t="shared" si="75"/>
        <v>-39.95759502014581</v>
      </c>
      <c r="AA315" s="21">
        <f t="shared" si="75"/>
        <v>-40.097273233640799</v>
      </c>
      <c r="AB315" s="21">
        <f t="shared" si="75"/>
        <v>-40.427260468395659</v>
      </c>
      <c r="AC315" s="21">
        <f t="shared" si="75"/>
        <v>-40.62736993894719</v>
      </c>
      <c r="AD315" s="21">
        <f t="shared" si="75"/>
        <v>-40.654822829544571</v>
      </c>
      <c r="AE315" s="21">
        <f t="shared" si="75"/>
        <v>-40.795344405144775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-19.619830608495693</v>
      </c>
      <c r="D326" s="35">
        <v>-21.510706611294754</v>
      </c>
      <c r="E326" s="35">
        <v>-37.180985236706157</v>
      </c>
      <c r="F326" s="35">
        <v>-38.558282798880313</v>
      </c>
      <c r="G326" s="35">
        <v>-38.609466154231377</v>
      </c>
      <c r="H326" s="35">
        <v>-38.671118832267886</v>
      </c>
      <c r="I326" s="35">
        <v>-38.671118832267886</v>
      </c>
      <c r="J326" s="35">
        <v>-39.029111505206316</v>
      </c>
      <c r="K326" s="35">
        <v>-39.029111505206316</v>
      </c>
      <c r="L326" s="35">
        <v>-39.029111505206316</v>
      </c>
      <c r="M326" s="35">
        <v>-39.387104178144746</v>
      </c>
      <c r="N326" s="35">
        <v>-39.387104178144746</v>
      </c>
      <c r="O326" s="35">
        <v>-39.387104178144746</v>
      </c>
      <c r="P326" s="35">
        <v>-39.387104178144746</v>
      </c>
      <c r="Q326" s="35">
        <v>-39.387104178144746</v>
      </c>
      <c r="R326" s="35">
        <v>-39.387104178144746</v>
      </c>
      <c r="S326" s="35">
        <v>-39.387104178144746</v>
      </c>
      <c r="T326" s="35">
        <v>-39.387104178144746</v>
      </c>
      <c r="U326" s="35">
        <v>-39.387104178144746</v>
      </c>
      <c r="V326" s="35">
        <v>-39.387104178144746</v>
      </c>
      <c r="W326" s="35">
        <v>-39.387104178144746</v>
      </c>
      <c r="X326" s="35">
        <v>-39.469113872514072</v>
      </c>
      <c r="Y326" s="35">
        <v>-39.499765722820904</v>
      </c>
      <c r="Z326" s="35">
        <v>-39.95759502014581</v>
      </c>
      <c r="AA326" s="35">
        <v>-40.097273233640799</v>
      </c>
      <c r="AB326" s="35">
        <v>-40.427260468395659</v>
      </c>
      <c r="AC326" s="35">
        <v>-40.62736993894719</v>
      </c>
      <c r="AD326" s="35">
        <v>-40.654822829544571</v>
      </c>
      <c r="AE326" s="35">
        <v>-40.795344405144775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-1.4457559549100407</v>
      </c>
      <c r="D328" s="21">
        <f t="shared" si="76"/>
        <v>-1.4457559549100407</v>
      </c>
      <c r="E328" s="21">
        <f t="shared" si="76"/>
        <v>-1.4457559549100407</v>
      </c>
      <c r="F328" s="21">
        <f t="shared" si="76"/>
        <v>-1.4457559549100407</v>
      </c>
      <c r="G328" s="21">
        <f t="shared" si="76"/>
        <v>-1.4457559549100407</v>
      </c>
      <c r="H328" s="21">
        <f t="shared" si="76"/>
        <v>-1.4457559549100407</v>
      </c>
      <c r="I328" s="21">
        <f t="shared" si="76"/>
        <v>-1.4457559549100407</v>
      </c>
      <c r="J328" s="21">
        <f t="shared" si="76"/>
        <v>-1.4457559549100407</v>
      </c>
      <c r="K328" s="21">
        <f t="shared" si="76"/>
        <v>-1.4457559549100407</v>
      </c>
      <c r="L328" s="21">
        <f t="shared" si="76"/>
        <v>-1.4457559549100407</v>
      </c>
      <c r="M328" s="21">
        <f t="shared" si="76"/>
        <v>-1.4457559549100407</v>
      </c>
      <c r="N328" s="21">
        <f t="shared" si="76"/>
        <v>-1.4457559549100407</v>
      </c>
      <c r="O328" s="21">
        <f t="shared" si="76"/>
        <v>-1.4457559549100407</v>
      </c>
      <c r="P328" s="21">
        <f t="shared" si="76"/>
        <v>-1.4457559549100407</v>
      </c>
      <c r="Q328" s="21">
        <f t="shared" si="76"/>
        <v>-1.4457559549100407</v>
      </c>
      <c r="R328" s="21">
        <f t="shared" si="76"/>
        <v>-1.4457559549100407</v>
      </c>
      <c r="S328" s="21">
        <f t="shared" si="76"/>
        <v>-1.4457559549100407</v>
      </c>
      <c r="T328" s="21">
        <f t="shared" si="76"/>
        <v>-1.4457559549100407</v>
      </c>
      <c r="U328" s="21">
        <f t="shared" si="76"/>
        <v>-1.4457559549100407</v>
      </c>
      <c r="V328" s="21">
        <f t="shared" si="76"/>
        <v>-1.4457559549100407</v>
      </c>
      <c r="W328" s="21">
        <f t="shared" si="76"/>
        <v>-1.4457559549100407</v>
      </c>
      <c r="X328" s="21">
        <f t="shared" si="76"/>
        <v>-1.4457559549100407</v>
      </c>
      <c r="Y328" s="21">
        <f t="shared" si="76"/>
        <v>-1.4457559549100407</v>
      </c>
      <c r="Z328" s="21">
        <f t="shared" si="76"/>
        <v>-1.4457559549100407</v>
      </c>
      <c r="AA328" s="21">
        <f t="shared" si="76"/>
        <v>-1.4457559549100407</v>
      </c>
      <c r="AB328" s="21">
        <f t="shared" si="76"/>
        <v>-1.4457559549100407</v>
      </c>
      <c r="AC328" s="21">
        <f t="shared" si="76"/>
        <v>-1.4457559549100407</v>
      </c>
      <c r="AD328" s="21">
        <f t="shared" si="76"/>
        <v>-1.4457559549100407</v>
      </c>
      <c r="AE328" s="21">
        <f t="shared" si="76"/>
        <v>-1.4457559549100407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-1.4457559549100407</v>
      </c>
      <c r="D340" s="35">
        <v>-1.4457559549100407</v>
      </c>
      <c r="E340" s="35">
        <v>-1.4457559549100407</v>
      </c>
      <c r="F340" s="35">
        <v>-1.4457559549100407</v>
      </c>
      <c r="G340" s="35">
        <v>-1.4457559549100407</v>
      </c>
      <c r="H340" s="35">
        <v>-1.4457559549100407</v>
      </c>
      <c r="I340" s="35">
        <v>-1.4457559549100407</v>
      </c>
      <c r="J340" s="35">
        <v>-1.4457559549100407</v>
      </c>
      <c r="K340" s="35">
        <v>-1.4457559549100407</v>
      </c>
      <c r="L340" s="35">
        <v>-1.4457559549100407</v>
      </c>
      <c r="M340" s="35">
        <v>-1.4457559549100407</v>
      </c>
      <c r="N340" s="35">
        <v>-1.4457559549100407</v>
      </c>
      <c r="O340" s="35">
        <v>-1.4457559549100407</v>
      </c>
      <c r="P340" s="35">
        <v>-1.4457559549100407</v>
      </c>
      <c r="Q340" s="35">
        <v>-1.4457559549100407</v>
      </c>
      <c r="R340" s="35">
        <v>-1.4457559549100407</v>
      </c>
      <c r="S340" s="35">
        <v>-1.4457559549100407</v>
      </c>
      <c r="T340" s="35">
        <v>-1.4457559549100407</v>
      </c>
      <c r="U340" s="35">
        <v>-1.4457559549100407</v>
      </c>
      <c r="V340" s="35">
        <v>-1.4457559549100407</v>
      </c>
      <c r="W340" s="35">
        <v>-1.4457559549100407</v>
      </c>
      <c r="X340" s="35">
        <v>-1.4457559549100407</v>
      </c>
      <c r="Y340" s="35">
        <v>-1.4457559549100407</v>
      </c>
      <c r="Z340" s="35">
        <v>-1.4457559549100407</v>
      </c>
      <c r="AA340" s="35">
        <v>-1.4457559549100407</v>
      </c>
      <c r="AB340" s="35">
        <v>-1.4457559549100407</v>
      </c>
      <c r="AC340" s="35">
        <v>-1.4457559549100407</v>
      </c>
      <c r="AD340" s="35">
        <v>-1.4457559549100407</v>
      </c>
      <c r="AE340" s="35">
        <v>-1.4457559549100407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-0.60444179324457903</v>
      </c>
      <c r="D341" s="21">
        <f t="shared" si="77"/>
        <v>-0.60444179324457903</v>
      </c>
      <c r="E341" s="21">
        <f t="shared" si="77"/>
        <v>-0.60444179324457903</v>
      </c>
      <c r="F341" s="21">
        <f t="shared" si="77"/>
        <v>-0.60444179324457903</v>
      </c>
      <c r="G341" s="21">
        <f t="shared" si="77"/>
        <v>-0.60444179324457903</v>
      </c>
      <c r="H341" s="21">
        <f t="shared" si="77"/>
        <v>-2.071220167565814</v>
      </c>
      <c r="I341" s="21">
        <f t="shared" si="77"/>
        <v>-4.0223483216543965</v>
      </c>
      <c r="J341" s="21">
        <f t="shared" si="77"/>
        <v>-5.6959161837184507</v>
      </c>
      <c r="K341" s="21">
        <f t="shared" si="77"/>
        <v>-7.0856643812000906</v>
      </c>
      <c r="L341" s="21">
        <f t="shared" si="77"/>
        <v>-8.0237547427267124</v>
      </c>
      <c r="M341" s="21">
        <f t="shared" si="77"/>
        <v>-14.052263259794785</v>
      </c>
      <c r="N341" s="21">
        <f t="shared" si="77"/>
        <v>-14.437818669686861</v>
      </c>
      <c r="O341" s="21">
        <f t="shared" si="77"/>
        <v>-18.324610234251509</v>
      </c>
      <c r="P341" s="21">
        <f t="shared" si="77"/>
        <v>-25.056681018420473</v>
      </c>
      <c r="Q341" s="21">
        <f t="shared" si="77"/>
        <v>-29.734452069945831</v>
      </c>
      <c r="R341" s="21">
        <f t="shared" si="77"/>
        <v>-36.199171584131292</v>
      </c>
      <c r="S341" s="21">
        <f t="shared" si="77"/>
        <v>-42.663213536741182</v>
      </c>
      <c r="T341" s="21">
        <f t="shared" si="77"/>
        <v>-43.552308833481355</v>
      </c>
      <c r="U341" s="21">
        <f t="shared" si="77"/>
        <v>-43.824957196006871</v>
      </c>
      <c r="V341" s="21">
        <f t="shared" si="77"/>
        <v>-45.130453829081198</v>
      </c>
      <c r="W341" s="21">
        <f t="shared" si="77"/>
        <v>-47.958358970190105</v>
      </c>
      <c r="X341" s="21">
        <f t="shared" si="77"/>
        <v>-48.268255031080287</v>
      </c>
      <c r="Y341" s="21">
        <f t="shared" si="77"/>
        <v>-53.322515195400484</v>
      </c>
      <c r="Z341" s="21">
        <f t="shared" si="77"/>
        <v>-59.131398096928997</v>
      </c>
      <c r="AA341" s="21">
        <f t="shared" si="77"/>
        <v>-67.050168259542417</v>
      </c>
      <c r="AB341" s="21">
        <f t="shared" si="77"/>
        <v>-71.946796245170532</v>
      </c>
      <c r="AC341" s="21">
        <f t="shared" si="77"/>
        <v>-72.701881512949569</v>
      </c>
      <c r="AD341" s="21">
        <f t="shared" si="77"/>
        <v>-87.487927666833571</v>
      </c>
      <c r="AE341" s="21">
        <f t="shared" si="77"/>
        <v>-88.43415666985274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-0.22849743302272288</v>
      </c>
      <c r="D343" s="35">
        <v>-0.22849743302272288</v>
      </c>
      <c r="E343" s="35">
        <v>-0.22849743302272288</v>
      </c>
      <c r="F343" s="35">
        <v>-0.22849743302272288</v>
      </c>
      <c r="G343" s="35">
        <v>-0.22849743302272288</v>
      </c>
      <c r="H343" s="35">
        <v>-0.95238575737262365</v>
      </c>
      <c r="I343" s="35">
        <v>-1.8985512153260655</v>
      </c>
      <c r="J343" s="35">
        <v>-2.7162881296476322</v>
      </c>
      <c r="K343" s="35">
        <v>-3.3953453871710848</v>
      </c>
      <c r="L343" s="35">
        <v>-3.8537140825662579</v>
      </c>
      <c r="M343" s="35">
        <v>-6.7975938856223124</v>
      </c>
      <c r="N343" s="35">
        <v>-6.0400307116222347</v>
      </c>
      <c r="O343" s="35">
        <v>-8.3536695943792232</v>
      </c>
      <c r="P343" s="35">
        <v>-12.139052796402227</v>
      </c>
      <c r="Q343" s="35">
        <v>-13.330887070958083</v>
      </c>
      <c r="R343" s="35">
        <v>-17.19331296072243</v>
      </c>
      <c r="S343" s="35">
        <v>-22.490354180970673</v>
      </c>
      <c r="T343" s="35">
        <v>-24.498815643648133</v>
      </c>
      <c r="U343" s="35">
        <v>-25.778933938541456</v>
      </c>
      <c r="V343" s="35">
        <v>-26.132070019891344</v>
      </c>
      <c r="W343" s="35">
        <v>-27.456330324953399</v>
      </c>
      <c r="X343" s="35">
        <v>-27.677040375797077</v>
      </c>
      <c r="Y343" s="35">
        <v>-32.731300540117282</v>
      </c>
      <c r="Z343" s="35">
        <v>-37.277927587497025</v>
      </c>
      <c r="AA343" s="35">
        <v>-42.861891873842033</v>
      </c>
      <c r="AB343" s="35">
        <v>-47.121595855125001</v>
      </c>
      <c r="AC343" s="35">
        <v>-47.298163895799945</v>
      </c>
      <c r="AD343" s="35">
        <v>-47.872010027993497</v>
      </c>
      <c r="AE343" s="35">
        <v>-48.688637216115112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-0.1404115785253143</v>
      </c>
      <c r="D345" s="35">
        <v>-0.1404115785253143</v>
      </c>
      <c r="E345" s="35">
        <v>-0.1404115785253143</v>
      </c>
      <c r="F345" s="35">
        <v>-0.1404115785253143</v>
      </c>
      <c r="G345" s="35">
        <v>-0.1404115785253143</v>
      </c>
      <c r="H345" s="35">
        <v>-0.12569117966166668</v>
      </c>
      <c r="I345" s="35">
        <v>-0.1404115785253143</v>
      </c>
      <c r="J345" s="35">
        <v>-0.1404115785253143</v>
      </c>
      <c r="K345" s="35">
        <v>-0.1404115785253143</v>
      </c>
      <c r="L345" s="35">
        <v>-0.1404115785253143</v>
      </c>
      <c r="M345" s="35">
        <v>-0.1404115785253143</v>
      </c>
      <c r="N345" s="35">
        <v>-0.13795437590112133</v>
      </c>
      <c r="O345" s="35">
        <v>-0.13795437590112147</v>
      </c>
      <c r="P345" s="35">
        <v>-0.1639305179283041</v>
      </c>
      <c r="Q345" s="35">
        <v>-0.1639305179283041</v>
      </c>
      <c r="R345" s="35">
        <v>-0.16665450255169484</v>
      </c>
      <c r="S345" s="35">
        <v>-0.16693532570874611</v>
      </c>
      <c r="T345" s="35">
        <v>-0.16692128455089381</v>
      </c>
      <c r="U345" s="35">
        <v>-0.16709679902405028</v>
      </c>
      <c r="V345" s="35">
        <v>-0.16709679902405028</v>
      </c>
      <c r="W345" s="35">
        <v>-0.16709679902405028</v>
      </c>
      <c r="X345" s="35">
        <v>-0.16709679902405028</v>
      </c>
      <c r="Y345" s="35">
        <v>-0.16709679902405028</v>
      </c>
      <c r="Z345" s="35">
        <v>-0.1671880665500928</v>
      </c>
      <c r="AA345" s="35">
        <v>-0.16751101318070108</v>
      </c>
      <c r="AB345" s="35">
        <v>-0.12569117966166668</v>
      </c>
      <c r="AC345" s="35">
        <v>-0.20948529943611105</v>
      </c>
      <c r="AD345" s="35">
        <v>-0.30375368418236109</v>
      </c>
      <c r="AE345" s="35">
        <v>-0.38754780395680555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-3.0039869659611335E-2</v>
      </c>
      <c r="D347" s="35">
        <v>-3.0039869659611335E-2</v>
      </c>
      <c r="E347" s="35">
        <v>-3.0039869659611335E-2</v>
      </c>
      <c r="F347" s="35">
        <v>-3.0039869659611335E-2</v>
      </c>
      <c r="G347" s="35">
        <v>-3.0039869659611335E-2</v>
      </c>
      <c r="H347" s="35">
        <v>-6.1668412472912548E-2</v>
      </c>
      <c r="I347" s="35">
        <v>-0.10300881497522139</v>
      </c>
      <c r="J347" s="35">
        <v>-0.13873784407354861</v>
      </c>
      <c r="K347" s="35">
        <v>-0.1684076022666397</v>
      </c>
      <c r="L347" s="35">
        <v>-0.18843490954446143</v>
      </c>
      <c r="M347" s="35">
        <v>-0.29700436104135491</v>
      </c>
      <c r="N347" s="35">
        <v>-0.28003268326756331</v>
      </c>
      <c r="O347" s="35">
        <v>-0.28851852215445911</v>
      </c>
      <c r="P347" s="35">
        <v>-0.28851852215445911</v>
      </c>
      <c r="Q347" s="35">
        <v>-0.28003268326756331</v>
      </c>
      <c r="R347" s="35">
        <v>-0.27443202960221197</v>
      </c>
      <c r="S347" s="35">
        <v>-0.27443202960221197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-0.20549291203693054</v>
      </c>
      <c r="D348" s="35">
        <v>-0.20549291203693054</v>
      </c>
      <c r="E348" s="35">
        <v>-0.20549291203693054</v>
      </c>
      <c r="F348" s="35">
        <v>-0.20549291203693054</v>
      </c>
      <c r="G348" s="35">
        <v>-0.20549291203693054</v>
      </c>
      <c r="H348" s="35">
        <v>-0.93147481805861121</v>
      </c>
      <c r="I348" s="35">
        <v>-1.8803767128277948</v>
      </c>
      <c r="J348" s="35">
        <v>-2.7004786314719555</v>
      </c>
      <c r="K348" s="35">
        <v>-3.3814998132370517</v>
      </c>
      <c r="L348" s="35">
        <v>-3.8411941720906788</v>
      </c>
      <c r="M348" s="35">
        <v>-6.8172534346058038</v>
      </c>
      <c r="N348" s="35">
        <v>-7.9798008988959408</v>
      </c>
      <c r="O348" s="35">
        <v>-9.5444677418167068</v>
      </c>
      <c r="P348" s="35">
        <v>-12.465179181935483</v>
      </c>
      <c r="Q348" s="35">
        <v>-15.959601797791882</v>
      </c>
      <c r="R348" s="35">
        <v>-18.564772091254955</v>
      </c>
      <c r="S348" s="35">
        <v>-19.731492000459546</v>
      </c>
      <c r="T348" s="35">
        <v>-18.886571905282327</v>
      </c>
      <c r="U348" s="35">
        <v>-17.878926458441363</v>
      </c>
      <c r="V348" s="35">
        <v>-18.831287010165802</v>
      </c>
      <c r="W348" s="35">
        <v>-20.334931846212651</v>
      </c>
      <c r="X348" s="35">
        <v>-20.424117856259155</v>
      </c>
      <c r="Y348" s="35">
        <v>-20.424117856259155</v>
      </c>
      <c r="Z348" s="35">
        <v>-21.686282442881883</v>
      </c>
      <c r="AA348" s="35">
        <v>-24.020765372519683</v>
      </c>
      <c r="AB348" s="35">
        <v>-24.699509210383873</v>
      </c>
      <c r="AC348" s="35">
        <v>-25.194232317713517</v>
      </c>
      <c r="AD348" s="35">
        <v>-39.312163954657706</v>
      </c>
      <c r="AE348" s="35">
        <v>-39.357971649780829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0</v>
      </c>
      <c r="D364" s="21">
        <f t="shared" si="83"/>
        <v>0</v>
      </c>
      <c r="E364" s="21">
        <f t="shared" si="83"/>
        <v>0</v>
      </c>
      <c r="F364" s="21">
        <f t="shared" si="83"/>
        <v>0</v>
      </c>
      <c r="G364" s="21">
        <f t="shared" si="83"/>
        <v>0</v>
      </c>
      <c r="H364" s="21">
        <f t="shared" si="83"/>
        <v>0</v>
      </c>
      <c r="I364" s="21">
        <f t="shared" si="83"/>
        <v>0</v>
      </c>
      <c r="J364" s="21">
        <f t="shared" si="83"/>
        <v>0</v>
      </c>
      <c r="K364" s="21">
        <f t="shared" si="83"/>
        <v>0</v>
      </c>
      <c r="L364" s="21">
        <f t="shared" si="83"/>
        <v>0</v>
      </c>
      <c r="M364" s="21">
        <f t="shared" si="83"/>
        <v>0</v>
      </c>
      <c r="N364" s="21">
        <f t="shared" si="83"/>
        <v>0</v>
      </c>
      <c r="O364" s="21">
        <f t="shared" si="83"/>
        <v>0</v>
      </c>
      <c r="P364" s="21">
        <f t="shared" si="83"/>
        <v>0</v>
      </c>
      <c r="Q364" s="21">
        <f t="shared" si="83"/>
        <v>0</v>
      </c>
      <c r="R364" s="21">
        <f t="shared" si="83"/>
        <v>0</v>
      </c>
      <c r="S364" s="21">
        <f t="shared" si="83"/>
        <v>0</v>
      </c>
      <c r="T364" s="21">
        <f t="shared" si="83"/>
        <v>0</v>
      </c>
      <c r="U364" s="21">
        <f t="shared" si="83"/>
        <v>0</v>
      </c>
      <c r="V364" s="21">
        <f t="shared" si="83"/>
        <v>0</v>
      </c>
      <c r="W364" s="21">
        <f t="shared" si="83"/>
        <v>0</v>
      </c>
      <c r="X364" s="21">
        <f t="shared" si="83"/>
        <v>0</v>
      </c>
      <c r="Y364" s="21">
        <f t="shared" si="83"/>
        <v>0</v>
      </c>
      <c r="Z364" s="21">
        <f t="shared" si="83"/>
        <v>0</v>
      </c>
      <c r="AA364" s="21">
        <f t="shared" si="83"/>
        <v>0</v>
      </c>
      <c r="AB364" s="21">
        <f t="shared" si="83"/>
        <v>0</v>
      </c>
      <c r="AC364" s="21">
        <f t="shared" si="83"/>
        <v>0</v>
      </c>
      <c r="AD364" s="21">
        <f t="shared" si="83"/>
        <v>0</v>
      </c>
      <c r="AE364" s="21">
        <f t="shared" si="83"/>
        <v>0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0</v>
      </c>
      <c r="D366" s="35">
        <v>0</v>
      </c>
      <c r="E366" s="35">
        <v>0</v>
      </c>
      <c r="F366" s="35">
        <v>0</v>
      </c>
      <c r="G366" s="35">
        <v>0</v>
      </c>
      <c r="H366" s="35">
        <v>0</v>
      </c>
      <c r="I366" s="35">
        <v>0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5">
        <v>0</v>
      </c>
      <c r="AD366" s="35">
        <v>0</v>
      </c>
      <c r="AE366" s="35">
        <v>0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-47.653127856097477</v>
      </c>
      <c r="D367" s="21">
        <f t="shared" si="84"/>
        <v>-47.974394941096079</v>
      </c>
      <c r="E367" s="21">
        <f t="shared" si="84"/>
        <v>-53.033576891970682</v>
      </c>
      <c r="F367" s="21">
        <f t="shared" si="84"/>
        <v>-58.849248464608735</v>
      </c>
      <c r="G367" s="21">
        <f t="shared" si="84"/>
        <v>-66.768018627222162</v>
      </c>
      <c r="H367" s="21">
        <f t="shared" si="84"/>
        <v>-70.205103113755513</v>
      </c>
      <c r="I367" s="21">
        <f t="shared" si="84"/>
        <v>-69.009060227445957</v>
      </c>
      <c r="J367" s="21">
        <f t="shared" si="84"/>
        <v>-82.121538519265911</v>
      </c>
      <c r="K367" s="21">
        <f t="shared" si="84"/>
        <v>-81.678019324803444</v>
      </c>
      <c r="L367" s="21">
        <f t="shared" si="84"/>
        <v>-84.230912549135581</v>
      </c>
      <c r="M367" s="21">
        <f t="shared" si="84"/>
        <v>-80.037455428665879</v>
      </c>
      <c r="N367" s="21">
        <f t="shared" si="84"/>
        <v>-85.059553020444525</v>
      </c>
      <c r="O367" s="21">
        <f t="shared" si="84"/>
        <v>-94.250048968155994</v>
      </c>
      <c r="P367" s="21">
        <f t="shared" si="84"/>
        <v>-106.3909163777777</v>
      </c>
      <c r="Q367" s="21">
        <f t="shared" si="84"/>
        <v>-141.47387443364423</v>
      </c>
      <c r="R367" s="21">
        <f t="shared" si="84"/>
        <v>-155.56831031946507</v>
      </c>
      <c r="S367" s="21">
        <f t="shared" si="84"/>
        <v>-189.311676540646</v>
      </c>
      <c r="T367" s="21">
        <f t="shared" si="84"/>
        <v>-211.6126408151147</v>
      </c>
      <c r="U367" s="21">
        <f t="shared" si="84"/>
        <v>-213.16563697414523</v>
      </c>
      <c r="V367" s="21">
        <f t="shared" si="84"/>
        <v>-214.99754537650097</v>
      </c>
      <c r="W367" s="21">
        <f t="shared" si="84"/>
        <v>-205.03189325937518</v>
      </c>
      <c r="X367" s="21">
        <f t="shared" si="84"/>
        <v>-204.78979258726724</v>
      </c>
      <c r="Y367" s="21">
        <f t="shared" si="84"/>
        <v>-196.24161313765444</v>
      </c>
      <c r="Z367" s="21">
        <f t="shared" si="84"/>
        <v>-193.62004180569716</v>
      </c>
      <c r="AA367" s="21">
        <f t="shared" si="84"/>
        <v>-185.70140291567844</v>
      </c>
      <c r="AB367" s="21">
        <f t="shared" si="84"/>
        <v>-180.7849110254744</v>
      </c>
      <c r="AC367" s="21">
        <f t="shared" si="84"/>
        <v>-167.69147256615068</v>
      </c>
      <c r="AD367" s="21">
        <f t="shared" si="84"/>
        <v>-135.96998544948653</v>
      </c>
      <c r="AE367" s="21">
        <f t="shared" si="84"/>
        <v>-120.4730154971776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0</v>
      </c>
      <c r="D368" s="21">
        <f t="shared" si="85"/>
        <v>0</v>
      </c>
      <c r="E368" s="21">
        <f t="shared" si="85"/>
        <v>0</v>
      </c>
      <c r="F368" s="21">
        <f t="shared" si="85"/>
        <v>0</v>
      </c>
      <c r="G368" s="21">
        <f t="shared" si="85"/>
        <v>0</v>
      </c>
      <c r="H368" s="21">
        <f t="shared" si="85"/>
        <v>0</v>
      </c>
      <c r="I368" s="21">
        <f t="shared" si="85"/>
        <v>0</v>
      </c>
      <c r="J368" s="21">
        <f t="shared" si="85"/>
        <v>0</v>
      </c>
      <c r="K368" s="21">
        <f t="shared" si="85"/>
        <v>0</v>
      </c>
      <c r="L368" s="21">
        <f t="shared" si="85"/>
        <v>0</v>
      </c>
      <c r="M368" s="21">
        <f t="shared" si="85"/>
        <v>0</v>
      </c>
      <c r="N368" s="21">
        <f t="shared" si="85"/>
        <v>0</v>
      </c>
      <c r="O368" s="21">
        <f t="shared" si="85"/>
        <v>0</v>
      </c>
      <c r="P368" s="21">
        <f t="shared" si="85"/>
        <v>0</v>
      </c>
      <c r="Q368" s="21">
        <f t="shared" si="85"/>
        <v>0</v>
      </c>
      <c r="R368" s="21">
        <f t="shared" si="85"/>
        <v>0</v>
      </c>
      <c r="S368" s="21">
        <f t="shared" si="85"/>
        <v>0</v>
      </c>
      <c r="T368" s="21">
        <f t="shared" si="85"/>
        <v>0</v>
      </c>
      <c r="U368" s="21">
        <f t="shared" si="85"/>
        <v>0</v>
      </c>
      <c r="V368" s="21">
        <f t="shared" si="85"/>
        <v>0</v>
      </c>
      <c r="W368" s="21">
        <f t="shared" si="85"/>
        <v>0</v>
      </c>
      <c r="X368" s="21">
        <f t="shared" si="85"/>
        <v>0</v>
      </c>
      <c r="Y368" s="21">
        <f t="shared" si="85"/>
        <v>0</v>
      </c>
      <c r="Z368" s="21">
        <f t="shared" si="85"/>
        <v>0</v>
      </c>
      <c r="AA368" s="21">
        <f t="shared" si="85"/>
        <v>0</v>
      </c>
      <c r="AB368" s="21">
        <f t="shared" si="85"/>
        <v>0</v>
      </c>
      <c r="AC368" s="21">
        <f t="shared" si="85"/>
        <v>0</v>
      </c>
      <c r="AD368" s="21">
        <f t="shared" si="85"/>
        <v>0</v>
      </c>
      <c r="AE368" s="21">
        <f t="shared" si="8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0</v>
      </c>
      <c r="Y370" s="35">
        <v>0</v>
      </c>
      <c r="Z370" s="35">
        <v>0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-47.653127856097477</v>
      </c>
      <c r="D371" s="21">
        <f t="shared" si="86"/>
        <v>-47.974394941096079</v>
      </c>
      <c r="E371" s="21">
        <f t="shared" si="86"/>
        <v>-53.033576891970682</v>
      </c>
      <c r="F371" s="21">
        <f t="shared" si="86"/>
        <v>-58.849248464608735</v>
      </c>
      <c r="G371" s="21">
        <f t="shared" si="86"/>
        <v>-66.768018627222162</v>
      </c>
      <c r="H371" s="21">
        <f t="shared" si="86"/>
        <v>-70.205103113755513</v>
      </c>
      <c r="I371" s="21">
        <f t="shared" si="86"/>
        <v>-69.009060227445957</v>
      </c>
      <c r="J371" s="21">
        <f t="shared" si="86"/>
        <v>-82.121538519265911</v>
      </c>
      <c r="K371" s="21">
        <f t="shared" si="86"/>
        <v>-81.678019324803444</v>
      </c>
      <c r="L371" s="21">
        <f t="shared" si="86"/>
        <v>-84.230912549135581</v>
      </c>
      <c r="M371" s="21">
        <f t="shared" si="86"/>
        <v>-80.037455428665879</v>
      </c>
      <c r="N371" s="21">
        <f t="shared" si="86"/>
        <v>-85.059553020444525</v>
      </c>
      <c r="O371" s="21">
        <f t="shared" si="86"/>
        <v>-94.250048968155994</v>
      </c>
      <c r="P371" s="21">
        <f t="shared" si="86"/>
        <v>-106.3909163777777</v>
      </c>
      <c r="Q371" s="21">
        <f t="shared" si="86"/>
        <v>-141.47387443364423</v>
      </c>
      <c r="R371" s="21">
        <f t="shared" si="86"/>
        <v>-155.56831031946507</v>
      </c>
      <c r="S371" s="21">
        <f t="shared" si="86"/>
        <v>-189.311676540646</v>
      </c>
      <c r="T371" s="21">
        <f t="shared" si="86"/>
        <v>-211.6126408151147</v>
      </c>
      <c r="U371" s="21">
        <f t="shared" si="86"/>
        <v>-213.16563697414523</v>
      </c>
      <c r="V371" s="21">
        <f t="shared" si="86"/>
        <v>-214.99754537650097</v>
      </c>
      <c r="W371" s="21">
        <f t="shared" si="86"/>
        <v>-205.03189325937518</v>
      </c>
      <c r="X371" s="21">
        <f t="shared" si="86"/>
        <v>-204.78979258726724</v>
      </c>
      <c r="Y371" s="21">
        <f t="shared" si="86"/>
        <v>-196.24161313765444</v>
      </c>
      <c r="Z371" s="21">
        <f t="shared" si="86"/>
        <v>-193.62004180569716</v>
      </c>
      <c r="AA371" s="21">
        <f t="shared" si="86"/>
        <v>-185.70140291567844</v>
      </c>
      <c r="AB371" s="21">
        <f t="shared" si="86"/>
        <v>-180.7849110254744</v>
      </c>
      <c r="AC371" s="21">
        <f t="shared" si="86"/>
        <v>-167.69147256615068</v>
      </c>
      <c r="AD371" s="21">
        <f t="shared" si="86"/>
        <v>-135.96998544948653</v>
      </c>
      <c r="AE371" s="21">
        <f t="shared" si="86"/>
        <v>-120.4730154971776</v>
      </c>
    </row>
    <row r="372" spans="1:31" x14ac:dyDescent="0.2">
      <c r="A372" s="9" t="s">
        <v>646</v>
      </c>
      <c r="B372" s="4" t="s">
        <v>647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0</v>
      </c>
      <c r="AA372" s="35">
        <v>0</v>
      </c>
      <c r="AB372" s="35">
        <v>0</v>
      </c>
      <c r="AC372" s="35">
        <v>0</v>
      </c>
      <c r="AD372" s="35">
        <v>0</v>
      </c>
      <c r="AE372" s="35">
        <v>0</v>
      </c>
    </row>
    <row r="373" spans="1:31" x14ac:dyDescent="0.2">
      <c r="A373" s="9" t="s">
        <v>648</v>
      </c>
      <c r="B373" s="4" t="s">
        <v>649</v>
      </c>
      <c r="C373" s="35">
        <v>-47.653127856097477</v>
      </c>
      <c r="D373" s="35">
        <v>-47.974394941096079</v>
      </c>
      <c r="E373" s="35">
        <v>-53.033576891970682</v>
      </c>
      <c r="F373" s="35">
        <v>-58.849248464608735</v>
      </c>
      <c r="G373" s="35">
        <v>-66.768018627222162</v>
      </c>
      <c r="H373" s="35">
        <v>-70.205103113755513</v>
      </c>
      <c r="I373" s="35">
        <v>-69.009060227445957</v>
      </c>
      <c r="J373" s="35">
        <v>-82.121538519265911</v>
      </c>
      <c r="K373" s="35">
        <v>-81.678019324803444</v>
      </c>
      <c r="L373" s="35">
        <v>-84.230912549135581</v>
      </c>
      <c r="M373" s="35">
        <v>-80.037455428665879</v>
      </c>
      <c r="N373" s="35">
        <v>-85.059553020444525</v>
      </c>
      <c r="O373" s="35">
        <v>-94.250048968155994</v>
      </c>
      <c r="P373" s="35">
        <v>-106.3909163777777</v>
      </c>
      <c r="Q373" s="35">
        <v>-141.47387443364423</v>
      </c>
      <c r="R373" s="35">
        <v>-155.56831031946507</v>
      </c>
      <c r="S373" s="35">
        <v>-189.311676540646</v>
      </c>
      <c r="T373" s="35">
        <v>-211.6126408151147</v>
      </c>
      <c r="U373" s="35">
        <v>-213.16563697414523</v>
      </c>
      <c r="V373" s="35">
        <v>-214.99754537650097</v>
      </c>
      <c r="W373" s="35">
        <v>-205.03189325937518</v>
      </c>
      <c r="X373" s="35">
        <v>-204.78979258726724</v>
      </c>
      <c r="Y373" s="35">
        <v>-196.24161313765444</v>
      </c>
      <c r="Z373" s="35">
        <v>-193.62004180569716</v>
      </c>
      <c r="AA373" s="35">
        <v>-185.70140291567844</v>
      </c>
      <c r="AB373" s="35">
        <v>-180.7849110254744</v>
      </c>
      <c r="AC373" s="35">
        <v>-167.69147256615068</v>
      </c>
      <c r="AD373" s="35">
        <v>-135.96998544948653</v>
      </c>
      <c r="AE373" s="35">
        <v>-120.4730154971776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0</v>
      </c>
      <c r="D374" s="21">
        <f t="shared" si="87"/>
        <v>0</v>
      </c>
      <c r="E374" s="21">
        <f t="shared" si="87"/>
        <v>0</v>
      </c>
      <c r="F374" s="21">
        <f t="shared" si="87"/>
        <v>0</v>
      </c>
      <c r="G374" s="21">
        <f t="shared" si="87"/>
        <v>0</v>
      </c>
      <c r="H374" s="21">
        <f t="shared" si="87"/>
        <v>0</v>
      </c>
      <c r="I374" s="21">
        <f t="shared" si="87"/>
        <v>0</v>
      </c>
      <c r="J374" s="21">
        <f t="shared" si="87"/>
        <v>0</v>
      </c>
      <c r="K374" s="21">
        <f t="shared" si="87"/>
        <v>0</v>
      </c>
      <c r="L374" s="21">
        <f t="shared" si="87"/>
        <v>0</v>
      </c>
      <c r="M374" s="21">
        <f t="shared" si="87"/>
        <v>0</v>
      </c>
      <c r="N374" s="21">
        <f t="shared" si="87"/>
        <v>0</v>
      </c>
      <c r="O374" s="21">
        <f t="shared" si="87"/>
        <v>0</v>
      </c>
      <c r="P374" s="21">
        <f t="shared" si="87"/>
        <v>0</v>
      </c>
      <c r="Q374" s="21">
        <f t="shared" si="87"/>
        <v>0</v>
      </c>
      <c r="R374" s="21">
        <f t="shared" si="87"/>
        <v>0</v>
      </c>
      <c r="S374" s="21">
        <f t="shared" si="87"/>
        <v>0</v>
      </c>
      <c r="T374" s="21">
        <f t="shared" si="87"/>
        <v>0</v>
      </c>
      <c r="U374" s="21">
        <f t="shared" si="87"/>
        <v>0</v>
      </c>
      <c r="V374" s="21">
        <f t="shared" si="87"/>
        <v>0</v>
      </c>
      <c r="W374" s="21">
        <f t="shared" si="87"/>
        <v>0</v>
      </c>
      <c r="X374" s="21">
        <f t="shared" si="87"/>
        <v>0</v>
      </c>
      <c r="Y374" s="21">
        <f t="shared" si="87"/>
        <v>0</v>
      </c>
      <c r="Z374" s="21">
        <f t="shared" si="87"/>
        <v>0</v>
      </c>
      <c r="AA374" s="21">
        <f t="shared" si="87"/>
        <v>0</v>
      </c>
      <c r="AB374" s="21">
        <f t="shared" si="87"/>
        <v>0</v>
      </c>
      <c r="AC374" s="21">
        <f t="shared" si="87"/>
        <v>0</v>
      </c>
      <c r="AD374" s="21">
        <f t="shared" si="87"/>
        <v>0</v>
      </c>
      <c r="AE374" s="21">
        <f t="shared" si="8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0</v>
      </c>
      <c r="D391" s="21">
        <f t="shared" si="92"/>
        <v>0</v>
      </c>
      <c r="E391" s="21">
        <f t="shared" si="92"/>
        <v>0</v>
      </c>
      <c r="F391" s="21">
        <f t="shared" si="92"/>
        <v>0</v>
      </c>
      <c r="G391" s="21">
        <f t="shared" si="92"/>
        <v>0</v>
      </c>
      <c r="H391" s="21">
        <f t="shared" si="92"/>
        <v>0</v>
      </c>
      <c r="I391" s="21">
        <f t="shared" si="92"/>
        <v>0</v>
      </c>
      <c r="J391" s="21">
        <f t="shared" si="92"/>
        <v>0</v>
      </c>
      <c r="K391" s="21">
        <f t="shared" si="92"/>
        <v>0</v>
      </c>
      <c r="L391" s="21">
        <f t="shared" si="92"/>
        <v>0</v>
      </c>
      <c r="M391" s="21">
        <f t="shared" si="92"/>
        <v>0</v>
      </c>
      <c r="N391" s="21">
        <f t="shared" si="92"/>
        <v>0</v>
      </c>
      <c r="O391" s="21">
        <f t="shared" si="92"/>
        <v>0</v>
      </c>
      <c r="P391" s="21">
        <f t="shared" si="92"/>
        <v>0</v>
      </c>
      <c r="Q391" s="21">
        <f t="shared" si="92"/>
        <v>0</v>
      </c>
      <c r="R391" s="21">
        <f t="shared" si="92"/>
        <v>0</v>
      </c>
      <c r="S391" s="21">
        <f t="shared" si="92"/>
        <v>0</v>
      </c>
      <c r="T391" s="21">
        <f t="shared" si="92"/>
        <v>0</v>
      </c>
      <c r="U391" s="21">
        <f t="shared" si="92"/>
        <v>0</v>
      </c>
      <c r="V391" s="21">
        <f t="shared" si="92"/>
        <v>0</v>
      </c>
      <c r="W391" s="21">
        <f t="shared" si="92"/>
        <v>0</v>
      </c>
      <c r="X391" s="21">
        <f t="shared" si="92"/>
        <v>0</v>
      </c>
      <c r="Y391" s="21">
        <f t="shared" si="92"/>
        <v>0</v>
      </c>
      <c r="Z391" s="21">
        <f t="shared" si="92"/>
        <v>0</v>
      </c>
      <c r="AA391" s="21">
        <f t="shared" si="92"/>
        <v>0</v>
      </c>
      <c r="AB391" s="21">
        <f t="shared" si="92"/>
        <v>0</v>
      </c>
      <c r="AC391" s="21">
        <f t="shared" si="92"/>
        <v>0</v>
      </c>
      <c r="AD391" s="21">
        <f t="shared" si="92"/>
        <v>0</v>
      </c>
      <c r="AE391" s="21">
        <f t="shared" si="92"/>
        <v>0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0</v>
      </c>
      <c r="D393" s="21">
        <f t="shared" si="93"/>
        <v>0</v>
      </c>
      <c r="E393" s="21">
        <f t="shared" si="93"/>
        <v>0</v>
      </c>
      <c r="F393" s="21">
        <f t="shared" si="93"/>
        <v>0</v>
      </c>
      <c r="G393" s="21">
        <f t="shared" si="93"/>
        <v>0</v>
      </c>
      <c r="H393" s="21">
        <f t="shared" si="93"/>
        <v>0</v>
      </c>
      <c r="I393" s="21">
        <f t="shared" si="93"/>
        <v>0</v>
      </c>
      <c r="J393" s="21">
        <f t="shared" si="93"/>
        <v>0</v>
      </c>
      <c r="K393" s="21">
        <f t="shared" si="93"/>
        <v>0</v>
      </c>
      <c r="L393" s="21">
        <f t="shared" si="93"/>
        <v>0</v>
      </c>
      <c r="M393" s="21">
        <f t="shared" si="93"/>
        <v>0</v>
      </c>
      <c r="N393" s="21">
        <f t="shared" si="93"/>
        <v>0</v>
      </c>
      <c r="O393" s="21">
        <f t="shared" si="93"/>
        <v>0</v>
      </c>
      <c r="P393" s="21">
        <f t="shared" si="93"/>
        <v>0</v>
      </c>
      <c r="Q393" s="21">
        <f t="shared" si="93"/>
        <v>0</v>
      </c>
      <c r="R393" s="21">
        <f t="shared" si="93"/>
        <v>0</v>
      </c>
      <c r="S393" s="21">
        <f t="shared" si="93"/>
        <v>0</v>
      </c>
      <c r="T393" s="21">
        <f t="shared" si="93"/>
        <v>0</v>
      </c>
      <c r="U393" s="21">
        <f t="shared" si="93"/>
        <v>0</v>
      </c>
      <c r="V393" s="21">
        <f t="shared" si="93"/>
        <v>0</v>
      </c>
      <c r="W393" s="21">
        <f t="shared" si="93"/>
        <v>0</v>
      </c>
      <c r="X393" s="21">
        <f t="shared" si="93"/>
        <v>0</v>
      </c>
      <c r="Y393" s="21">
        <f t="shared" si="93"/>
        <v>0</v>
      </c>
      <c r="Z393" s="21">
        <f t="shared" si="93"/>
        <v>0</v>
      </c>
      <c r="AA393" s="21">
        <f t="shared" si="93"/>
        <v>0</v>
      </c>
      <c r="AB393" s="21">
        <f t="shared" si="93"/>
        <v>0</v>
      </c>
      <c r="AC393" s="21">
        <f t="shared" si="93"/>
        <v>0</v>
      </c>
      <c r="AD393" s="21">
        <f t="shared" si="93"/>
        <v>0</v>
      </c>
      <c r="AE393" s="21">
        <f t="shared" si="93"/>
        <v>0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-0.98742198764796407</v>
      </c>
      <c r="D423" s="35">
        <v>-1.3393212035161601</v>
      </c>
      <c r="E423" s="35">
        <v>-0.88837871821737913</v>
      </c>
      <c r="F423" s="35">
        <v>-0.74016014379909145</v>
      </c>
      <c r="G423" s="35">
        <v>-0.91845972089233252</v>
      </c>
      <c r="H423" s="35">
        <v>-1.0894255721139687</v>
      </c>
      <c r="I423" s="35">
        <v>-0.37421961267644865</v>
      </c>
      <c r="J423" s="35">
        <v>-1.211203912179617</v>
      </c>
      <c r="K423" s="35">
        <v>-1.7251873300854461</v>
      </c>
      <c r="L423" s="35">
        <v>-2.7225608967494233</v>
      </c>
      <c r="M423" s="35">
        <v>-3.6559741997033464</v>
      </c>
      <c r="N423" s="35">
        <v>-6.1770732570386322</v>
      </c>
      <c r="O423" s="35">
        <v>-12.699915661282734</v>
      </c>
      <c r="P423" s="35">
        <v>-3.5660721846075036</v>
      </c>
      <c r="Q423" s="35">
        <v>-0.84949216179054177</v>
      </c>
      <c r="R423" s="35">
        <v>-3.9142024635304549</v>
      </c>
      <c r="S423" s="35">
        <v>-4.220723507863763</v>
      </c>
      <c r="T423" s="35">
        <v>-4.4480178131958095</v>
      </c>
      <c r="U423" s="35">
        <v>-0.17059505622105781</v>
      </c>
      <c r="V423" s="35">
        <v>0</v>
      </c>
      <c r="W423" s="35">
        <v>-6.7649622392586837</v>
      </c>
      <c r="X423" s="35">
        <v>-9.7185477133711249</v>
      </c>
      <c r="Y423" s="35">
        <v>-1.8293869803332605</v>
      </c>
      <c r="Z423" s="35">
        <v>-0.43296520528977256</v>
      </c>
      <c r="AA423" s="35">
        <v>-1.1794445669943912</v>
      </c>
      <c r="AB423" s="35">
        <v>0</v>
      </c>
      <c r="AC423" s="35">
        <v>0</v>
      </c>
      <c r="AD423" s="35">
        <v>-0.99985062571674865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8" t="s">
        <v>17</v>
      </c>
      <c r="B454" s="98" t="s">
        <v>18</v>
      </c>
      <c r="C454" s="98">
        <v>1990</v>
      </c>
      <c r="D454" s="98">
        <v>1991</v>
      </c>
      <c r="E454" s="98">
        <v>1992</v>
      </c>
      <c r="F454" s="98">
        <v>1993</v>
      </c>
      <c r="G454" s="98">
        <v>1994</v>
      </c>
      <c r="H454" s="98">
        <v>1995</v>
      </c>
      <c r="I454" s="98">
        <v>1996</v>
      </c>
      <c r="J454" s="98">
        <v>1997</v>
      </c>
      <c r="K454" s="98">
        <v>1998</v>
      </c>
      <c r="L454" s="98">
        <v>1999</v>
      </c>
      <c r="M454" s="98">
        <v>2000</v>
      </c>
      <c r="N454" s="98">
        <v>2001</v>
      </c>
      <c r="O454" s="98">
        <v>2002</v>
      </c>
      <c r="P454" s="98">
        <v>2003</v>
      </c>
      <c r="Q454" s="98">
        <v>2004</v>
      </c>
      <c r="R454" s="98">
        <v>2005</v>
      </c>
      <c r="S454" s="98">
        <v>2006</v>
      </c>
      <c r="T454" s="98">
        <v>2007</v>
      </c>
      <c r="U454" s="98">
        <v>2008</v>
      </c>
      <c r="V454" s="98">
        <v>2009</v>
      </c>
      <c r="W454" s="98">
        <v>2010</v>
      </c>
      <c r="X454" s="98">
        <v>2011</v>
      </c>
      <c r="Y454" s="98">
        <v>2012</v>
      </c>
      <c r="Z454" s="98">
        <v>2013</v>
      </c>
      <c r="AA454" s="98">
        <v>2014</v>
      </c>
      <c r="AB454" s="98">
        <v>2015</v>
      </c>
      <c r="AC454" s="98">
        <v>2016</v>
      </c>
      <c r="AD454" s="98">
        <v>2017</v>
      </c>
      <c r="AE454" s="98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-160.53274063754117</v>
      </c>
      <c r="D455" s="28">
        <f t="shared" si="105"/>
        <v>-163.09678294120701</v>
      </c>
      <c r="E455" s="28">
        <f t="shared" si="105"/>
        <v>-183.37530103219424</v>
      </c>
      <c r="F455" s="28">
        <f t="shared" si="105"/>
        <v>-190.42005159258818</v>
      </c>
      <c r="G455" s="28">
        <f t="shared" si="105"/>
        <v>-198.56830468764591</v>
      </c>
      <c r="H455" s="28">
        <f t="shared" si="105"/>
        <v>-203.70478607775865</v>
      </c>
      <c r="I455" s="28">
        <f t="shared" si="105"/>
        <v>-203.74466538610014</v>
      </c>
      <c r="J455" s="28">
        <f t="shared" si="105"/>
        <v>-219.72568851242576</v>
      </c>
      <c r="K455" s="28">
        <f t="shared" si="105"/>
        <v>-221.18590093335075</v>
      </c>
      <c r="L455" s="28">
        <f t="shared" si="105"/>
        <v>-225.67425808587348</v>
      </c>
      <c r="M455" s="28">
        <f t="shared" si="105"/>
        <v>-228.80071545836418</v>
      </c>
      <c r="N455" s="28">
        <f t="shared" si="105"/>
        <v>-236.72946751737021</v>
      </c>
      <c r="O455" s="28">
        <f t="shared" si="105"/>
        <v>-256.3295974338904</v>
      </c>
      <c r="P455" s="28">
        <f t="shared" si="105"/>
        <v>-266.06869215100585</v>
      </c>
      <c r="Q455" s="28">
        <f t="shared" si="105"/>
        <v>-303.11284123558073</v>
      </c>
      <c r="R455" s="28">
        <f t="shared" si="105"/>
        <v>-326.73670693732697</v>
      </c>
      <c r="S455" s="28">
        <f t="shared" si="105"/>
        <v>-367.2506361554511</v>
      </c>
      <c r="T455" s="28">
        <f t="shared" si="105"/>
        <v>-390.66799003199202</v>
      </c>
      <c r="U455" s="28">
        <f t="shared" si="105"/>
        <v>-388.2162117965733</v>
      </c>
      <c r="V455" s="28">
        <f t="shared" si="105"/>
        <v>-391.18302177578232</v>
      </c>
      <c r="W455" s="28">
        <f t="shared" si="105"/>
        <v>-390.81023703902417</v>
      </c>
      <c r="X455" s="28">
        <f t="shared" si="105"/>
        <v>-393.91362759628822</v>
      </c>
      <c r="Y455" s="28">
        <f t="shared" si="105"/>
        <v>-382.5611994282645</v>
      </c>
      <c r="Z455" s="28">
        <f t="shared" si="105"/>
        <v>-384.80991852011715</v>
      </c>
      <c r="AA455" s="28">
        <f t="shared" si="105"/>
        <v>-385.69620736791148</v>
      </c>
      <c r="AB455" s="28">
        <f t="shared" si="105"/>
        <v>-384.82688613109605</v>
      </c>
      <c r="AC455" s="28">
        <f t="shared" si="105"/>
        <v>-372.68864241010289</v>
      </c>
      <c r="AD455" s="28">
        <f t="shared" si="105"/>
        <v>-356.78050496363687</v>
      </c>
      <c r="AE455" s="28">
        <f t="shared" si="105"/>
        <v>-341.37043496423053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-160.53274063754117</v>
      </c>
      <c r="D555" s="28">
        <f t="shared" ref="D555:AE555" si="144">+D556+D559+D562+D565+D568++D571+D574+D575</f>
        <v>-163.09678294120701</v>
      </c>
      <c r="E555" s="28">
        <f t="shared" si="144"/>
        <v>-183.37530103219424</v>
      </c>
      <c r="F555" s="28">
        <f t="shared" si="144"/>
        <v>-190.42005159258818</v>
      </c>
      <c r="G555" s="28">
        <f t="shared" si="144"/>
        <v>-198.56830468764591</v>
      </c>
      <c r="H555" s="28">
        <f t="shared" si="144"/>
        <v>-203.70478607775865</v>
      </c>
      <c r="I555" s="28">
        <f t="shared" si="144"/>
        <v>-203.74466538610014</v>
      </c>
      <c r="J555" s="28">
        <f t="shared" si="144"/>
        <v>-219.72568851242576</v>
      </c>
      <c r="K555" s="28">
        <f t="shared" si="144"/>
        <v>-221.18590093335075</v>
      </c>
      <c r="L555" s="28">
        <f t="shared" si="144"/>
        <v>-225.67425808587348</v>
      </c>
      <c r="M555" s="28">
        <f t="shared" si="144"/>
        <v>-228.80071545836418</v>
      </c>
      <c r="N555" s="28">
        <f t="shared" si="144"/>
        <v>-236.72946751737021</v>
      </c>
      <c r="O555" s="28">
        <f t="shared" si="144"/>
        <v>-256.3295974338904</v>
      </c>
      <c r="P555" s="28">
        <f t="shared" si="144"/>
        <v>-266.06869215100585</v>
      </c>
      <c r="Q555" s="28">
        <f t="shared" si="144"/>
        <v>-303.11284123558073</v>
      </c>
      <c r="R555" s="28">
        <f t="shared" si="144"/>
        <v>-326.73670693732697</v>
      </c>
      <c r="S555" s="28">
        <f t="shared" si="144"/>
        <v>-367.2506361554511</v>
      </c>
      <c r="T555" s="28">
        <f t="shared" si="144"/>
        <v>-390.66799003199202</v>
      </c>
      <c r="U555" s="28">
        <f t="shared" si="144"/>
        <v>-388.2162117965733</v>
      </c>
      <c r="V555" s="28">
        <f t="shared" si="144"/>
        <v>-391.18302177578232</v>
      </c>
      <c r="W555" s="28">
        <f t="shared" si="144"/>
        <v>-390.81023703902417</v>
      </c>
      <c r="X555" s="28">
        <f t="shared" si="144"/>
        <v>-393.91362759628822</v>
      </c>
      <c r="Y555" s="28">
        <f t="shared" si="144"/>
        <v>-382.5611994282645</v>
      </c>
      <c r="Z555" s="28">
        <f t="shared" si="144"/>
        <v>-384.80991852011715</v>
      </c>
      <c r="AA555" s="28">
        <f t="shared" si="144"/>
        <v>-385.69620736791148</v>
      </c>
      <c r="AB555" s="28">
        <f t="shared" si="144"/>
        <v>-384.82688613109605</v>
      </c>
      <c r="AC555" s="28">
        <f t="shared" si="144"/>
        <v>-372.68864241010289</v>
      </c>
      <c r="AD555" s="28">
        <f t="shared" si="144"/>
        <v>-356.78050496363687</v>
      </c>
      <c r="AE555" s="28">
        <f t="shared" si="144"/>
        <v>-341.37043496423053</v>
      </c>
    </row>
    <row r="556" spans="1:31" x14ac:dyDescent="0.2">
      <c r="A556" s="9" t="s">
        <v>549</v>
      </c>
      <c r="B556" s="4" t="s">
        <v>550</v>
      </c>
      <c r="C556" s="21">
        <f>+C557+C558</f>
        <v>-159.5453186498932</v>
      </c>
      <c r="D556" s="21">
        <f t="shared" ref="D556:AE556" si="145">+D557+D558</f>
        <v>-161.75746173769085</v>
      </c>
      <c r="E556" s="21">
        <f t="shared" si="145"/>
        <v>-182.48692231397686</v>
      </c>
      <c r="F556" s="21">
        <f t="shared" si="145"/>
        <v>-189.67989144878908</v>
      </c>
      <c r="G556" s="21">
        <f t="shared" si="145"/>
        <v>-197.64984496675356</v>
      </c>
      <c r="H556" s="21">
        <f t="shared" si="145"/>
        <v>-202.61536050564467</v>
      </c>
      <c r="I556" s="21">
        <f t="shared" si="145"/>
        <v>-203.37044577342368</v>
      </c>
      <c r="J556" s="21">
        <f t="shared" si="145"/>
        <v>-218.51448460024613</v>
      </c>
      <c r="K556" s="21">
        <f t="shared" si="145"/>
        <v>-219.4607136032653</v>
      </c>
      <c r="L556" s="21">
        <f t="shared" si="145"/>
        <v>-222.95169718912405</v>
      </c>
      <c r="M556" s="21">
        <f t="shared" si="145"/>
        <v>-225.14474125866084</v>
      </c>
      <c r="N556" s="21">
        <f t="shared" si="145"/>
        <v>-230.55239426033157</v>
      </c>
      <c r="O556" s="21">
        <f t="shared" si="145"/>
        <v>-243.62968177260768</v>
      </c>
      <c r="P556" s="21">
        <f t="shared" si="145"/>
        <v>-262.50261996639836</v>
      </c>
      <c r="Q556" s="21">
        <f t="shared" si="145"/>
        <v>-302.26334907379021</v>
      </c>
      <c r="R556" s="21">
        <f t="shared" si="145"/>
        <v>-322.82250447379653</v>
      </c>
      <c r="S556" s="21">
        <f t="shared" si="145"/>
        <v>-363.02991264758737</v>
      </c>
      <c r="T556" s="21">
        <f t="shared" si="145"/>
        <v>-386.21997221879622</v>
      </c>
      <c r="U556" s="21">
        <f t="shared" si="145"/>
        <v>-388.04561674035227</v>
      </c>
      <c r="V556" s="21">
        <f t="shared" si="145"/>
        <v>-391.18302177578232</v>
      </c>
      <c r="W556" s="21">
        <f t="shared" si="145"/>
        <v>-384.04527479976548</v>
      </c>
      <c r="X556" s="21">
        <f t="shared" si="145"/>
        <v>-384.19507988291707</v>
      </c>
      <c r="Y556" s="21">
        <f t="shared" si="145"/>
        <v>-380.73181244793125</v>
      </c>
      <c r="Z556" s="21">
        <f t="shared" si="145"/>
        <v>-384.3769533148274</v>
      </c>
      <c r="AA556" s="21">
        <f t="shared" si="145"/>
        <v>-384.51676280091709</v>
      </c>
      <c r="AB556" s="21">
        <f t="shared" si="145"/>
        <v>-384.82688613109605</v>
      </c>
      <c r="AC556" s="21">
        <f t="shared" si="145"/>
        <v>-372.68864241010289</v>
      </c>
      <c r="AD556" s="21">
        <f t="shared" si="145"/>
        <v>-355.78065433792011</v>
      </c>
      <c r="AE556" s="21">
        <f t="shared" si="145"/>
        <v>-341.37043496423053</v>
      </c>
    </row>
    <row r="557" spans="1:31" x14ac:dyDescent="0.2">
      <c r="A557" s="9" t="s">
        <v>551</v>
      </c>
      <c r="B557" s="4" t="s">
        <v>552</v>
      </c>
      <c r="C557" s="35">
        <f>+C299</f>
        <v>-111.89219079379572</v>
      </c>
      <c r="D557" s="35">
        <f t="shared" ref="D557:AE557" si="146">+D299</f>
        <v>-113.78306679659478</v>
      </c>
      <c r="E557" s="35">
        <f t="shared" si="146"/>
        <v>-129.45334542200618</v>
      </c>
      <c r="F557" s="35">
        <f t="shared" si="146"/>
        <v>-130.83064298418034</v>
      </c>
      <c r="G557" s="35">
        <f t="shared" si="146"/>
        <v>-130.88182633953139</v>
      </c>
      <c r="H557" s="35">
        <f t="shared" si="146"/>
        <v>-132.41025739188916</v>
      </c>
      <c r="I557" s="35">
        <f t="shared" si="146"/>
        <v>-134.36138554597773</v>
      </c>
      <c r="J557" s="35">
        <f t="shared" si="146"/>
        <v>-136.39294608098021</v>
      </c>
      <c r="K557" s="35">
        <f t="shared" si="146"/>
        <v>-137.78269427846186</v>
      </c>
      <c r="L557" s="35">
        <f t="shared" si="146"/>
        <v>-138.72078463998847</v>
      </c>
      <c r="M557" s="35">
        <f t="shared" si="146"/>
        <v>-145.10728582999496</v>
      </c>
      <c r="N557" s="35">
        <f t="shared" si="146"/>
        <v>-145.49284123988704</v>
      </c>
      <c r="O557" s="35">
        <f t="shared" si="146"/>
        <v>-149.37963280445169</v>
      </c>
      <c r="P557" s="35">
        <f t="shared" si="146"/>
        <v>-156.11170358862066</v>
      </c>
      <c r="Q557" s="35">
        <f t="shared" si="146"/>
        <v>-160.78947464014601</v>
      </c>
      <c r="R557" s="35">
        <f t="shared" si="146"/>
        <v>-167.25419415433146</v>
      </c>
      <c r="S557" s="35">
        <f t="shared" si="146"/>
        <v>-173.71823610694136</v>
      </c>
      <c r="T557" s="35">
        <f t="shared" si="146"/>
        <v>-174.60733140368154</v>
      </c>
      <c r="U557" s="35">
        <f t="shared" si="146"/>
        <v>-174.87997976620704</v>
      </c>
      <c r="V557" s="35">
        <f t="shared" si="146"/>
        <v>-176.18547639928138</v>
      </c>
      <c r="W557" s="35">
        <f t="shared" si="146"/>
        <v>-179.0133815403903</v>
      </c>
      <c r="X557" s="35">
        <f t="shared" si="146"/>
        <v>-179.4052872956498</v>
      </c>
      <c r="Y557" s="35">
        <f t="shared" si="146"/>
        <v>-184.49019931027684</v>
      </c>
      <c r="Z557" s="35">
        <f t="shared" si="146"/>
        <v>-190.75691150913025</v>
      </c>
      <c r="AA557" s="35">
        <f t="shared" si="146"/>
        <v>-198.81535988523865</v>
      </c>
      <c r="AB557" s="35">
        <f t="shared" si="146"/>
        <v>-204.04197510562165</v>
      </c>
      <c r="AC557" s="35">
        <f t="shared" si="146"/>
        <v>-204.99716984395221</v>
      </c>
      <c r="AD557" s="35">
        <f t="shared" si="146"/>
        <v>-219.81066888843358</v>
      </c>
      <c r="AE557" s="35">
        <f t="shared" si="146"/>
        <v>-220.89741946705294</v>
      </c>
    </row>
    <row r="558" spans="1:31" x14ac:dyDescent="0.2">
      <c r="A558" s="9" t="s">
        <v>636</v>
      </c>
      <c r="B558" s="4" t="s">
        <v>637</v>
      </c>
      <c r="C558" s="35">
        <f>+C367</f>
        <v>-47.653127856097477</v>
      </c>
      <c r="D558" s="35">
        <f t="shared" ref="D558:AE558" si="147">+D367</f>
        <v>-47.974394941096079</v>
      </c>
      <c r="E558" s="35">
        <f t="shared" si="147"/>
        <v>-53.033576891970682</v>
      </c>
      <c r="F558" s="35">
        <f t="shared" si="147"/>
        <v>-58.849248464608735</v>
      </c>
      <c r="G558" s="35">
        <f t="shared" si="147"/>
        <v>-66.768018627222162</v>
      </c>
      <c r="H558" s="35">
        <f t="shared" si="147"/>
        <v>-70.205103113755513</v>
      </c>
      <c r="I558" s="35">
        <f t="shared" si="147"/>
        <v>-69.009060227445957</v>
      </c>
      <c r="J558" s="35">
        <f t="shared" si="147"/>
        <v>-82.121538519265911</v>
      </c>
      <c r="K558" s="35">
        <f t="shared" si="147"/>
        <v>-81.678019324803444</v>
      </c>
      <c r="L558" s="35">
        <f t="shared" si="147"/>
        <v>-84.230912549135581</v>
      </c>
      <c r="M558" s="35">
        <f t="shared" si="147"/>
        <v>-80.037455428665879</v>
      </c>
      <c r="N558" s="35">
        <f t="shared" si="147"/>
        <v>-85.059553020444525</v>
      </c>
      <c r="O558" s="35">
        <f t="shared" si="147"/>
        <v>-94.250048968155994</v>
      </c>
      <c r="P558" s="35">
        <f t="shared" si="147"/>
        <v>-106.3909163777777</v>
      </c>
      <c r="Q558" s="35">
        <f t="shared" si="147"/>
        <v>-141.47387443364423</v>
      </c>
      <c r="R558" s="35">
        <f t="shared" si="147"/>
        <v>-155.56831031946507</v>
      </c>
      <c r="S558" s="35">
        <f t="shared" si="147"/>
        <v>-189.311676540646</v>
      </c>
      <c r="T558" s="35">
        <f t="shared" si="147"/>
        <v>-211.6126408151147</v>
      </c>
      <c r="U558" s="35">
        <f t="shared" si="147"/>
        <v>-213.16563697414523</v>
      </c>
      <c r="V558" s="35">
        <f t="shared" si="147"/>
        <v>-214.99754537650097</v>
      </c>
      <c r="W558" s="35">
        <f t="shared" si="147"/>
        <v>-205.03189325937518</v>
      </c>
      <c r="X558" s="35">
        <f t="shared" si="147"/>
        <v>-204.78979258726724</v>
      </c>
      <c r="Y558" s="35">
        <f t="shared" si="147"/>
        <v>-196.24161313765444</v>
      </c>
      <c r="Z558" s="35">
        <f t="shared" si="147"/>
        <v>-193.62004180569716</v>
      </c>
      <c r="AA558" s="35">
        <f t="shared" si="147"/>
        <v>-185.70140291567844</v>
      </c>
      <c r="AB558" s="35">
        <f t="shared" si="147"/>
        <v>-180.7849110254744</v>
      </c>
      <c r="AC558" s="35">
        <f t="shared" si="147"/>
        <v>-167.69147256615068</v>
      </c>
      <c r="AD558" s="35">
        <f t="shared" si="147"/>
        <v>-135.96998544948653</v>
      </c>
      <c r="AE558" s="35">
        <f t="shared" si="147"/>
        <v>-120.4730154971776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</v>
      </c>
      <c r="D562" s="21">
        <f t="shared" ref="D562:AE562" si="150">+D563+D564</f>
        <v>0</v>
      </c>
      <c r="E562" s="21">
        <f t="shared" si="150"/>
        <v>0</v>
      </c>
      <c r="F562" s="21">
        <f t="shared" si="150"/>
        <v>0</v>
      </c>
      <c r="G562" s="21">
        <f t="shared" si="150"/>
        <v>0</v>
      </c>
      <c r="H562" s="21">
        <f t="shared" si="150"/>
        <v>0</v>
      </c>
      <c r="I562" s="21">
        <f t="shared" si="150"/>
        <v>0</v>
      </c>
      <c r="J562" s="21">
        <f t="shared" si="150"/>
        <v>0</v>
      </c>
      <c r="K562" s="21">
        <f t="shared" si="150"/>
        <v>0</v>
      </c>
      <c r="L562" s="21">
        <f t="shared" si="150"/>
        <v>0</v>
      </c>
      <c r="M562" s="21">
        <f t="shared" si="150"/>
        <v>0</v>
      </c>
      <c r="N562" s="21">
        <f t="shared" si="150"/>
        <v>0</v>
      </c>
      <c r="O562" s="21">
        <f t="shared" si="150"/>
        <v>0</v>
      </c>
      <c r="P562" s="21">
        <f t="shared" si="150"/>
        <v>0</v>
      </c>
      <c r="Q562" s="21">
        <f t="shared" si="150"/>
        <v>0</v>
      </c>
      <c r="R562" s="21">
        <f t="shared" si="150"/>
        <v>0</v>
      </c>
      <c r="S562" s="21">
        <f t="shared" si="150"/>
        <v>0</v>
      </c>
      <c r="T562" s="21">
        <f t="shared" si="150"/>
        <v>0</v>
      </c>
      <c r="U562" s="21">
        <f t="shared" si="150"/>
        <v>0</v>
      </c>
      <c r="V562" s="21">
        <f t="shared" si="150"/>
        <v>0</v>
      </c>
      <c r="W562" s="21">
        <f t="shared" si="150"/>
        <v>0</v>
      </c>
      <c r="X562" s="21">
        <f t="shared" si="150"/>
        <v>0</v>
      </c>
      <c r="Y562" s="21">
        <f t="shared" si="150"/>
        <v>0</v>
      </c>
      <c r="Z562" s="21">
        <f t="shared" si="150"/>
        <v>0</v>
      </c>
      <c r="AA562" s="21">
        <f t="shared" si="150"/>
        <v>0</v>
      </c>
      <c r="AB562" s="21">
        <f t="shared" si="150"/>
        <v>0</v>
      </c>
      <c r="AC562" s="21">
        <f t="shared" si="150"/>
        <v>0</v>
      </c>
      <c r="AD562" s="21">
        <f t="shared" si="150"/>
        <v>0</v>
      </c>
      <c r="AE562" s="21">
        <f t="shared" si="150"/>
        <v>0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si="151"/>
        <v>0</v>
      </c>
      <c r="E564" s="35">
        <f t="shared" si="151"/>
        <v>0</v>
      </c>
      <c r="F564" s="35">
        <f t="shared" si="151"/>
        <v>0</v>
      </c>
      <c r="G564" s="35">
        <f t="shared" si="151"/>
        <v>0</v>
      </c>
      <c r="H564" s="35">
        <f t="shared" si="151"/>
        <v>0</v>
      </c>
      <c r="I564" s="35">
        <f t="shared" si="151"/>
        <v>0</v>
      </c>
      <c r="J564" s="35">
        <f t="shared" si="151"/>
        <v>0</v>
      </c>
      <c r="K564" s="35">
        <f t="shared" si="151"/>
        <v>0</v>
      </c>
      <c r="L564" s="35">
        <f t="shared" si="151"/>
        <v>0</v>
      </c>
      <c r="M564" s="35">
        <f t="shared" si="151"/>
        <v>0</v>
      </c>
      <c r="N564" s="35">
        <f t="shared" si="151"/>
        <v>0</v>
      </c>
      <c r="O564" s="35">
        <f t="shared" si="151"/>
        <v>0</v>
      </c>
      <c r="P564" s="35">
        <f t="shared" si="151"/>
        <v>0</v>
      </c>
      <c r="Q564" s="35">
        <f t="shared" si="151"/>
        <v>0</v>
      </c>
      <c r="R564" s="35">
        <f t="shared" si="151"/>
        <v>0</v>
      </c>
      <c r="S564" s="35">
        <f t="shared" si="151"/>
        <v>0</v>
      </c>
      <c r="T564" s="35">
        <f t="shared" si="151"/>
        <v>0</v>
      </c>
      <c r="U564" s="35">
        <f t="shared" si="151"/>
        <v>0</v>
      </c>
      <c r="V564" s="35">
        <f t="shared" si="151"/>
        <v>0</v>
      </c>
      <c r="W564" s="35">
        <f t="shared" si="151"/>
        <v>0</v>
      </c>
      <c r="X564" s="35">
        <f t="shared" si="151"/>
        <v>0</v>
      </c>
      <c r="Y564" s="35">
        <f t="shared" si="151"/>
        <v>0</v>
      </c>
      <c r="Z564" s="35">
        <f t="shared" si="151"/>
        <v>0</v>
      </c>
      <c r="AA564" s="35">
        <f t="shared" si="151"/>
        <v>0</v>
      </c>
      <c r="AB564" s="35">
        <f t="shared" si="151"/>
        <v>0</v>
      </c>
      <c r="AC564" s="35">
        <f t="shared" si="151"/>
        <v>0</v>
      </c>
      <c r="AD564" s="35">
        <f t="shared" si="151"/>
        <v>0</v>
      </c>
      <c r="AE564" s="35">
        <f t="shared" si="151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-0.98742198764796407</v>
      </c>
      <c r="D574" s="37">
        <f t="shared" ref="D574:AE574" si="158">+D423</f>
        <v>-1.3393212035161601</v>
      </c>
      <c r="E574" s="37">
        <f t="shared" si="158"/>
        <v>-0.88837871821737913</v>
      </c>
      <c r="F574" s="37">
        <f t="shared" si="158"/>
        <v>-0.74016014379909145</v>
      </c>
      <c r="G574" s="37">
        <f t="shared" si="158"/>
        <v>-0.91845972089233252</v>
      </c>
      <c r="H574" s="37">
        <f t="shared" si="158"/>
        <v>-1.0894255721139687</v>
      </c>
      <c r="I574" s="37">
        <f t="shared" si="158"/>
        <v>-0.37421961267644865</v>
      </c>
      <c r="J574" s="37">
        <f t="shared" si="158"/>
        <v>-1.211203912179617</v>
      </c>
      <c r="K574" s="37">
        <f t="shared" si="158"/>
        <v>-1.7251873300854461</v>
      </c>
      <c r="L574" s="37">
        <f t="shared" si="158"/>
        <v>-2.7225608967494233</v>
      </c>
      <c r="M574" s="37">
        <f t="shared" si="158"/>
        <v>-3.6559741997033464</v>
      </c>
      <c r="N574" s="37">
        <f t="shared" si="158"/>
        <v>-6.1770732570386322</v>
      </c>
      <c r="O574" s="37">
        <f t="shared" si="158"/>
        <v>-12.699915661282734</v>
      </c>
      <c r="P574" s="37">
        <f t="shared" si="158"/>
        <v>-3.5660721846075036</v>
      </c>
      <c r="Q574" s="37">
        <f t="shared" si="158"/>
        <v>-0.84949216179054177</v>
      </c>
      <c r="R574" s="37">
        <f t="shared" si="158"/>
        <v>-3.9142024635304549</v>
      </c>
      <c r="S574" s="37">
        <f t="shared" si="158"/>
        <v>-4.220723507863763</v>
      </c>
      <c r="T574" s="37">
        <f t="shared" si="158"/>
        <v>-4.4480178131958095</v>
      </c>
      <c r="U574" s="37">
        <f t="shared" si="158"/>
        <v>-0.17059505622105781</v>
      </c>
      <c r="V574" s="37">
        <f t="shared" si="158"/>
        <v>0</v>
      </c>
      <c r="W574" s="37">
        <f t="shared" si="158"/>
        <v>-6.7649622392586837</v>
      </c>
      <c r="X574" s="37">
        <f t="shared" si="158"/>
        <v>-9.7185477133711249</v>
      </c>
      <c r="Y574" s="37">
        <f t="shared" si="158"/>
        <v>-1.8293869803332605</v>
      </c>
      <c r="Z574" s="37">
        <f t="shared" si="158"/>
        <v>-0.43296520528977256</v>
      </c>
      <c r="AA574" s="37">
        <f t="shared" si="158"/>
        <v>-1.1794445669943912</v>
      </c>
      <c r="AB574" s="37">
        <f t="shared" si="158"/>
        <v>0</v>
      </c>
      <c r="AC574" s="37">
        <f t="shared" si="158"/>
        <v>0</v>
      </c>
      <c r="AD574" s="37">
        <f t="shared" si="158"/>
        <v>-0.99985062571674865</v>
      </c>
      <c r="AE574" s="37">
        <f t="shared" si="158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8" t="s">
        <v>17</v>
      </c>
      <c r="B598" s="98" t="s">
        <v>18</v>
      </c>
      <c r="C598" s="98">
        <v>1990</v>
      </c>
      <c r="D598" s="98">
        <v>1991</v>
      </c>
      <c r="E598" s="98">
        <v>1992</v>
      </c>
      <c r="F598" s="98">
        <v>1993</v>
      </c>
      <c r="G598" s="98">
        <v>1994</v>
      </c>
      <c r="H598" s="98">
        <v>1995</v>
      </c>
      <c r="I598" s="98">
        <v>1996</v>
      </c>
      <c r="J598" s="98">
        <v>1997</v>
      </c>
      <c r="K598" s="98">
        <v>1998</v>
      </c>
      <c r="L598" s="98">
        <v>1999</v>
      </c>
      <c r="M598" s="98">
        <v>2000</v>
      </c>
      <c r="N598" s="98">
        <v>2001</v>
      </c>
      <c r="O598" s="98">
        <v>2002</v>
      </c>
      <c r="P598" s="98">
        <v>2003</v>
      </c>
      <c r="Q598" s="98">
        <v>2004</v>
      </c>
      <c r="R598" s="98">
        <v>2005</v>
      </c>
      <c r="S598" s="98">
        <v>2006</v>
      </c>
      <c r="T598" s="98">
        <v>2007</v>
      </c>
      <c r="U598" s="98">
        <v>2008</v>
      </c>
      <c r="V598" s="98">
        <v>2009</v>
      </c>
      <c r="W598" s="98">
        <v>2010</v>
      </c>
      <c r="X598" s="98">
        <v>2011</v>
      </c>
      <c r="Y598" s="98">
        <v>2012</v>
      </c>
      <c r="Z598" s="98">
        <v>2013</v>
      </c>
      <c r="AA598" s="98">
        <v>2014</v>
      </c>
      <c r="AB598" s="98">
        <v>2015</v>
      </c>
      <c r="AC598" s="98">
        <v>2016</v>
      </c>
      <c r="AD598" s="98">
        <v>2017</v>
      </c>
      <c r="AE598" s="98">
        <v>2018</v>
      </c>
    </row>
    <row r="599" spans="1:31" x14ac:dyDescent="0.2">
      <c r="A599" s="6"/>
      <c r="B599" s="31" t="s">
        <v>247</v>
      </c>
      <c r="C599" s="28">
        <f>+C600+C604+C613+C624+C633</f>
        <v>-160.53274063754117</v>
      </c>
      <c r="D599" s="28">
        <f t="shared" ref="D599:AE599" si="164">+D600+D604+D613+D624+D633</f>
        <v>-163.09678294120701</v>
      </c>
      <c r="E599" s="28">
        <f t="shared" si="164"/>
        <v>-183.37530103219424</v>
      </c>
      <c r="F599" s="28">
        <f t="shared" si="164"/>
        <v>-190.42005159258818</v>
      </c>
      <c r="G599" s="28">
        <f t="shared" si="164"/>
        <v>-198.56830468764591</v>
      </c>
      <c r="H599" s="28">
        <f t="shared" si="164"/>
        <v>-203.70478607775865</v>
      </c>
      <c r="I599" s="28">
        <f t="shared" si="164"/>
        <v>-203.74466538610014</v>
      </c>
      <c r="J599" s="28">
        <f t="shared" si="164"/>
        <v>-219.72568851242576</v>
      </c>
      <c r="K599" s="28">
        <f t="shared" si="164"/>
        <v>-221.18590093335075</v>
      </c>
      <c r="L599" s="28">
        <f t="shared" si="164"/>
        <v>-225.67425808587348</v>
      </c>
      <c r="M599" s="28">
        <f t="shared" si="164"/>
        <v>-228.80071545836418</v>
      </c>
      <c r="N599" s="28">
        <f t="shared" si="164"/>
        <v>-236.72946751737021</v>
      </c>
      <c r="O599" s="28">
        <f t="shared" si="164"/>
        <v>-256.3295974338904</v>
      </c>
      <c r="P599" s="28">
        <f t="shared" si="164"/>
        <v>-266.06869215100585</v>
      </c>
      <c r="Q599" s="28">
        <f t="shared" si="164"/>
        <v>-303.11284123558073</v>
      </c>
      <c r="R599" s="28">
        <f t="shared" si="164"/>
        <v>-326.73670693732697</v>
      </c>
      <c r="S599" s="28">
        <f t="shared" si="164"/>
        <v>-367.2506361554511</v>
      </c>
      <c r="T599" s="28">
        <f t="shared" si="164"/>
        <v>-390.66799003199202</v>
      </c>
      <c r="U599" s="28">
        <f t="shared" si="164"/>
        <v>-388.2162117965733</v>
      </c>
      <c r="V599" s="28">
        <f t="shared" si="164"/>
        <v>-391.18302177578232</v>
      </c>
      <c r="W599" s="28">
        <f t="shared" si="164"/>
        <v>-390.81023703902417</v>
      </c>
      <c r="X599" s="28">
        <f t="shared" si="164"/>
        <v>-393.91362759628822</v>
      </c>
      <c r="Y599" s="28">
        <f t="shared" si="164"/>
        <v>-382.5611994282645</v>
      </c>
      <c r="Z599" s="28">
        <f t="shared" si="164"/>
        <v>-384.80991852011715</v>
      </c>
      <c r="AA599" s="28">
        <f t="shared" si="164"/>
        <v>-385.69620736791148</v>
      </c>
      <c r="AB599" s="28">
        <f t="shared" si="164"/>
        <v>-384.82688613109605</v>
      </c>
      <c r="AC599" s="28">
        <f t="shared" si="164"/>
        <v>-372.68864241010289</v>
      </c>
      <c r="AD599" s="28">
        <f t="shared" si="164"/>
        <v>-356.78050496363687</v>
      </c>
      <c r="AE599" s="28">
        <f t="shared" si="164"/>
        <v>-341.37043496423053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-160.53274063754117</v>
      </c>
      <c r="D624" s="28">
        <f t="shared" ref="D624:AE624" si="181">+D625+D626+D627+D628+D629+D630+D631+D632</f>
        <v>-163.09678294120701</v>
      </c>
      <c r="E624" s="28">
        <f t="shared" si="181"/>
        <v>-183.37530103219424</v>
      </c>
      <c r="F624" s="28">
        <f t="shared" si="181"/>
        <v>-190.42005159258818</v>
      </c>
      <c r="G624" s="28">
        <f t="shared" si="181"/>
        <v>-198.56830468764591</v>
      </c>
      <c r="H624" s="28">
        <f t="shared" si="181"/>
        <v>-203.70478607775865</v>
      </c>
      <c r="I624" s="28">
        <f t="shared" si="181"/>
        <v>-203.74466538610014</v>
      </c>
      <c r="J624" s="28">
        <f t="shared" si="181"/>
        <v>-219.72568851242576</v>
      </c>
      <c r="K624" s="28">
        <f t="shared" si="181"/>
        <v>-221.18590093335075</v>
      </c>
      <c r="L624" s="28">
        <f t="shared" si="181"/>
        <v>-225.67425808587348</v>
      </c>
      <c r="M624" s="28">
        <f t="shared" si="181"/>
        <v>-228.80071545836418</v>
      </c>
      <c r="N624" s="28">
        <f t="shared" si="181"/>
        <v>-236.72946751737021</v>
      </c>
      <c r="O624" s="28">
        <f t="shared" si="181"/>
        <v>-256.3295974338904</v>
      </c>
      <c r="P624" s="28">
        <f t="shared" si="181"/>
        <v>-266.06869215100585</v>
      </c>
      <c r="Q624" s="28">
        <f t="shared" si="181"/>
        <v>-303.11284123558073</v>
      </c>
      <c r="R624" s="28">
        <f t="shared" si="181"/>
        <v>-326.73670693732697</v>
      </c>
      <c r="S624" s="28">
        <f t="shared" si="181"/>
        <v>-367.2506361554511</v>
      </c>
      <c r="T624" s="28">
        <f t="shared" si="181"/>
        <v>-390.66799003199202</v>
      </c>
      <c r="U624" s="28">
        <f t="shared" si="181"/>
        <v>-388.2162117965733</v>
      </c>
      <c r="V624" s="28">
        <f t="shared" si="181"/>
        <v>-391.18302177578232</v>
      </c>
      <c r="W624" s="28">
        <f t="shared" si="181"/>
        <v>-390.81023703902417</v>
      </c>
      <c r="X624" s="28">
        <f t="shared" si="181"/>
        <v>-393.91362759628822</v>
      </c>
      <c r="Y624" s="28">
        <f t="shared" si="181"/>
        <v>-382.5611994282645</v>
      </c>
      <c r="Z624" s="28">
        <f t="shared" si="181"/>
        <v>-384.80991852011715</v>
      </c>
      <c r="AA624" s="28">
        <f t="shared" si="181"/>
        <v>-385.69620736791148</v>
      </c>
      <c r="AB624" s="28">
        <f t="shared" si="181"/>
        <v>-384.82688613109605</v>
      </c>
      <c r="AC624" s="28">
        <f t="shared" si="181"/>
        <v>-372.68864241010289</v>
      </c>
      <c r="AD624" s="28">
        <f t="shared" si="181"/>
        <v>-356.78050496363687</v>
      </c>
      <c r="AE624" s="28">
        <f t="shared" si="181"/>
        <v>-341.37043496423053</v>
      </c>
    </row>
    <row r="625" spans="1:31" x14ac:dyDescent="0.2">
      <c r="A625" s="9" t="s">
        <v>549</v>
      </c>
      <c r="B625" s="4" t="s">
        <v>550</v>
      </c>
      <c r="C625" s="37">
        <f>+C556</f>
        <v>-159.5453186498932</v>
      </c>
      <c r="D625" s="37">
        <f t="shared" ref="D625:AE625" si="182">+D556</f>
        <v>-161.75746173769085</v>
      </c>
      <c r="E625" s="37">
        <f t="shared" si="182"/>
        <v>-182.48692231397686</v>
      </c>
      <c r="F625" s="37">
        <f t="shared" si="182"/>
        <v>-189.67989144878908</v>
      </c>
      <c r="G625" s="37">
        <f t="shared" si="182"/>
        <v>-197.64984496675356</v>
      </c>
      <c r="H625" s="37">
        <f t="shared" si="182"/>
        <v>-202.61536050564467</v>
      </c>
      <c r="I625" s="37">
        <f t="shared" si="182"/>
        <v>-203.37044577342368</v>
      </c>
      <c r="J625" s="37">
        <f t="shared" si="182"/>
        <v>-218.51448460024613</v>
      </c>
      <c r="K625" s="37">
        <f t="shared" si="182"/>
        <v>-219.4607136032653</v>
      </c>
      <c r="L625" s="37">
        <f t="shared" si="182"/>
        <v>-222.95169718912405</v>
      </c>
      <c r="M625" s="37">
        <f t="shared" si="182"/>
        <v>-225.14474125866084</v>
      </c>
      <c r="N625" s="37">
        <f t="shared" si="182"/>
        <v>-230.55239426033157</v>
      </c>
      <c r="O625" s="37">
        <f t="shared" si="182"/>
        <v>-243.62968177260768</v>
      </c>
      <c r="P625" s="37">
        <f t="shared" si="182"/>
        <v>-262.50261996639836</v>
      </c>
      <c r="Q625" s="37">
        <f t="shared" si="182"/>
        <v>-302.26334907379021</v>
      </c>
      <c r="R625" s="37">
        <f t="shared" si="182"/>
        <v>-322.82250447379653</v>
      </c>
      <c r="S625" s="37">
        <f t="shared" si="182"/>
        <v>-363.02991264758737</v>
      </c>
      <c r="T625" s="37">
        <f t="shared" si="182"/>
        <v>-386.21997221879622</v>
      </c>
      <c r="U625" s="37">
        <f t="shared" si="182"/>
        <v>-388.04561674035227</v>
      </c>
      <c r="V625" s="37">
        <f t="shared" si="182"/>
        <v>-391.18302177578232</v>
      </c>
      <c r="W625" s="37">
        <f t="shared" si="182"/>
        <v>-384.04527479976548</v>
      </c>
      <c r="X625" s="37">
        <f t="shared" si="182"/>
        <v>-384.19507988291707</v>
      </c>
      <c r="Y625" s="37">
        <f t="shared" si="182"/>
        <v>-380.73181244793125</v>
      </c>
      <c r="Z625" s="37">
        <f t="shared" si="182"/>
        <v>-384.3769533148274</v>
      </c>
      <c r="AA625" s="37">
        <f t="shared" si="182"/>
        <v>-384.51676280091709</v>
      </c>
      <c r="AB625" s="37">
        <f t="shared" si="182"/>
        <v>-384.82688613109605</v>
      </c>
      <c r="AC625" s="37">
        <f t="shared" si="182"/>
        <v>-372.68864241010289</v>
      </c>
      <c r="AD625" s="37">
        <f t="shared" si="182"/>
        <v>-355.78065433792011</v>
      </c>
      <c r="AE625" s="37">
        <f t="shared" si="182"/>
        <v>-341.37043496423053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0</v>
      </c>
      <c r="D627" s="37">
        <f t="shared" ref="D627:AE627" si="184">+D562</f>
        <v>0</v>
      </c>
      <c r="E627" s="37">
        <f t="shared" si="184"/>
        <v>0</v>
      </c>
      <c r="F627" s="37">
        <f t="shared" si="184"/>
        <v>0</v>
      </c>
      <c r="G627" s="37">
        <f t="shared" si="184"/>
        <v>0</v>
      </c>
      <c r="H627" s="37">
        <f t="shared" si="184"/>
        <v>0</v>
      </c>
      <c r="I627" s="37">
        <f t="shared" si="184"/>
        <v>0</v>
      </c>
      <c r="J627" s="37">
        <f t="shared" si="184"/>
        <v>0</v>
      </c>
      <c r="K627" s="37">
        <f t="shared" si="184"/>
        <v>0</v>
      </c>
      <c r="L627" s="37">
        <f t="shared" si="184"/>
        <v>0</v>
      </c>
      <c r="M627" s="37">
        <f t="shared" si="184"/>
        <v>0</v>
      </c>
      <c r="N627" s="37">
        <f t="shared" si="184"/>
        <v>0</v>
      </c>
      <c r="O627" s="37">
        <f t="shared" si="184"/>
        <v>0</v>
      </c>
      <c r="P627" s="37">
        <f t="shared" si="184"/>
        <v>0</v>
      </c>
      <c r="Q627" s="37">
        <f t="shared" si="184"/>
        <v>0</v>
      </c>
      <c r="R627" s="37">
        <f t="shared" si="184"/>
        <v>0</v>
      </c>
      <c r="S627" s="37">
        <f t="shared" si="184"/>
        <v>0</v>
      </c>
      <c r="T627" s="37">
        <f t="shared" si="184"/>
        <v>0</v>
      </c>
      <c r="U627" s="37">
        <f t="shared" si="184"/>
        <v>0</v>
      </c>
      <c r="V627" s="37">
        <f t="shared" si="184"/>
        <v>0</v>
      </c>
      <c r="W627" s="37">
        <f t="shared" si="184"/>
        <v>0</v>
      </c>
      <c r="X627" s="37">
        <f t="shared" si="184"/>
        <v>0</v>
      </c>
      <c r="Y627" s="37">
        <f t="shared" si="184"/>
        <v>0</v>
      </c>
      <c r="Z627" s="37">
        <f t="shared" si="184"/>
        <v>0</v>
      </c>
      <c r="AA627" s="37">
        <f t="shared" si="184"/>
        <v>0</v>
      </c>
      <c r="AB627" s="37">
        <f t="shared" si="184"/>
        <v>0</v>
      </c>
      <c r="AC627" s="37">
        <f t="shared" si="184"/>
        <v>0</v>
      </c>
      <c r="AD627" s="37">
        <f t="shared" si="184"/>
        <v>0</v>
      </c>
      <c r="AE627" s="37">
        <f t="shared" si="184"/>
        <v>0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-0.98742198764796407</v>
      </c>
      <c r="D631" s="37">
        <f t="shared" ref="D631:AE631" si="188">+D574</f>
        <v>-1.3393212035161601</v>
      </c>
      <c r="E631" s="37">
        <f t="shared" si="188"/>
        <v>-0.88837871821737913</v>
      </c>
      <c r="F631" s="37">
        <f t="shared" si="188"/>
        <v>-0.74016014379909145</v>
      </c>
      <c r="G631" s="37">
        <f t="shared" si="188"/>
        <v>-0.91845972089233252</v>
      </c>
      <c r="H631" s="37">
        <f t="shared" si="188"/>
        <v>-1.0894255721139687</v>
      </c>
      <c r="I631" s="37">
        <f t="shared" si="188"/>
        <v>-0.37421961267644865</v>
      </c>
      <c r="J631" s="37">
        <f t="shared" si="188"/>
        <v>-1.211203912179617</v>
      </c>
      <c r="K631" s="37">
        <f t="shared" si="188"/>
        <v>-1.7251873300854461</v>
      </c>
      <c r="L631" s="37">
        <f t="shared" si="188"/>
        <v>-2.7225608967494233</v>
      </c>
      <c r="M631" s="37">
        <f t="shared" si="188"/>
        <v>-3.6559741997033464</v>
      </c>
      <c r="N631" s="37">
        <f t="shared" si="188"/>
        <v>-6.1770732570386322</v>
      </c>
      <c r="O631" s="37">
        <f t="shared" si="188"/>
        <v>-12.699915661282734</v>
      </c>
      <c r="P631" s="37">
        <f t="shared" si="188"/>
        <v>-3.5660721846075036</v>
      </c>
      <c r="Q631" s="37">
        <f t="shared" si="188"/>
        <v>-0.84949216179054177</v>
      </c>
      <c r="R631" s="37">
        <f t="shared" si="188"/>
        <v>-3.9142024635304549</v>
      </c>
      <c r="S631" s="37">
        <f t="shared" si="188"/>
        <v>-4.220723507863763</v>
      </c>
      <c r="T631" s="37">
        <f t="shared" si="188"/>
        <v>-4.4480178131958095</v>
      </c>
      <c r="U631" s="37">
        <f t="shared" si="188"/>
        <v>-0.17059505622105781</v>
      </c>
      <c r="V631" s="37">
        <f t="shared" si="188"/>
        <v>0</v>
      </c>
      <c r="W631" s="37">
        <f t="shared" si="188"/>
        <v>-6.7649622392586837</v>
      </c>
      <c r="X631" s="37">
        <f t="shared" si="188"/>
        <v>-9.7185477133711249</v>
      </c>
      <c r="Y631" s="37">
        <f t="shared" si="188"/>
        <v>-1.8293869803332605</v>
      </c>
      <c r="Z631" s="37">
        <f t="shared" si="188"/>
        <v>-0.43296520528977256</v>
      </c>
      <c r="AA631" s="37">
        <f t="shared" si="188"/>
        <v>-1.1794445669943912</v>
      </c>
      <c r="AB631" s="37">
        <f t="shared" si="188"/>
        <v>0</v>
      </c>
      <c r="AC631" s="37">
        <f t="shared" si="188"/>
        <v>0</v>
      </c>
      <c r="AD631" s="37">
        <f t="shared" si="188"/>
        <v>-0.99985062571674865</v>
      </c>
      <c r="AE631" s="37">
        <f t="shared" si="188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8" t="s">
        <v>17</v>
      </c>
      <c r="B655" s="98" t="s">
        <v>18</v>
      </c>
      <c r="C655" s="98">
        <v>1990</v>
      </c>
      <c r="D655" s="98">
        <v>1991</v>
      </c>
      <c r="E655" s="98">
        <v>1992</v>
      </c>
      <c r="F655" s="98">
        <v>1993</v>
      </c>
      <c r="G655" s="98">
        <v>1994</v>
      </c>
      <c r="H655" s="98">
        <v>1995</v>
      </c>
      <c r="I655" s="98">
        <v>1996</v>
      </c>
      <c r="J655" s="98">
        <v>1997</v>
      </c>
      <c r="K655" s="98">
        <v>1998</v>
      </c>
      <c r="L655" s="98">
        <v>1999</v>
      </c>
      <c r="M655" s="98">
        <v>2000</v>
      </c>
      <c r="N655" s="98">
        <v>2001</v>
      </c>
      <c r="O655" s="98">
        <v>2002</v>
      </c>
      <c r="P655" s="98">
        <v>2003</v>
      </c>
      <c r="Q655" s="98">
        <v>2004</v>
      </c>
      <c r="R655" s="98">
        <v>2005</v>
      </c>
      <c r="S655" s="98">
        <v>2006</v>
      </c>
      <c r="T655" s="98">
        <v>2007</v>
      </c>
      <c r="U655" s="98">
        <v>2008</v>
      </c>
      <c r="V655" s="98">
        <v>2009</v>
      </c>
      <c r="W655" s="98">
        <v>2010</v>
      </c>
      <c r="X655" s="98">
        <v>2011</v>
      </c>
      <c r="Y655" s="98">
        <v>2012</v>
      </c>
      <c r="Z655" s="98">
        <v>2013</v>
      </c>
      <c r="AA655" s="98">
        <v>2014</v>
      </c>
      <c r="AB655" s="98">
        <v>2015</v>
      </c>
      <c r="AC655" s="98">
        <v>2016</v>
      </c>
      <c r="AD655" s="98">
        <v>2017</v>
      </c>
      <c r="AE655" s="98">
        <v>2018</v>
      </c>
    </row>
    <row r="656" spans="1:31" x14ac:dyDescent="0.2">
      <c r="A656" s="6"/>
      <c r="B656" s="31" t="s">
        <v>247</v>
      </c>
      <c r="C656" s="28">
        <f>+C657+C658+C659+C660+C661</f>
        <v>-160.53274063754117</v>
      </c>
      <c r="D656" s="28">
        <f t="shared" ref="D656:AE656" si="195">+D657+D658+D659+D660+D661</f>
        <v>-163.09678294120701</v>
      </c>
      <c r="E656" s="28">
        <f t="shared" si="195"/>
        <v>-183.37530103219424</v>
      </c>
      <c r="F656" s="28">
        <f t="shared" si="195"/>
        <v>-190.42005159258818</v>
      </c>
      <c r="G656" s="28">
        <f t="shared" si="195"/>
        <v>-198.56830468764591</v>
      </c>
      <c r="H656" s="28">
        <f t="shared" si="195"/>
        <v>-203.70478607775865</v>
      </c>
      <c r="I656" s="28">
        <f t="shared" si="195"/>
        <v>-203.74466538610014</v>
      </c>
      <c r="J656" s="28">
        <f t="shared" si="195"/>
        <v>-219.72568851242576</v>
      </c>
      <c r="K656" s="28">
        <f t="shared" si="195"/>
        <v>-221.18590093335075</v>
      </c>
      <c r="L656" s="28">
        <f t="shared" si="195"/>
        <v>-225.67425808587348</v>
      </c>
      <c r="M656" s="28">
        <f t="shared" si="195"/>
        <v>-228.80071545836418</v>
      </c>
      <c r="N656" s="28">
        <f t="shared" si="195"/>
        <v>-236.72946751737021</v>
      </c>
      <c r="O656" s="28">
        <f t="shared" si="195"/>
        <v>-256.3295974338904</v>
      </c>
      <c r="P656" s="28">
        <f t="shared" si="195"/>
        <v>-266.06869215100585</v>
      </c>
      <c r="Q656" s="28">
        <f t="shared" si="195"/>
        <v>-303.11284123558073</v>
      </c>
      <c r="R656" s="28">
        <f t="shared" si="195"/>
        <v>-326.73670693732697</v>
      </c>
      <c r="S656" s="28">
        <f t="shared" si="195"/>
        <v>-367.2506361554511</v>
      </c>
      <c r="T656" s="28">
        <f t="shared" si="195"/>
        <v>-390.66799003199202</v>
      </c>
      <c r="U656" s="28">
        <f t="shared" si="195"/>
        <v>-388.2162117965733</v>
      </c>
      <c r="V656" s="28">
        <f t="shared" si="195"/>
        <v>-391.18302177578232</v>
      </c>
      <c r="W656" s="28">
        <f t="shared" si="195"/>
        <v>-390.81023703902417</v>
      </c>
      <c r="X656" s="28">
        <f t="shared" si="195"/>
        <v>-393.91362759628822</v>
      </c>
      <c r="Y656" s="28">
        <f t="shared" si="195"/>
        <v>-382.5611994282645</v>
      </c>
      <c r="Z656" s="28">
        <f t="shared" si="195"/>
        <v>-384.80991852011715</v>
      </c>
      <c r="AA656" s="28">
        <f t="shared" si="195"/>
        <v>-385.69620736791148</v>
      </c>
      <c r="AB656" s="28">
        <f t="shared" si="195"/>
        <v>-384.82688613109605</v>
      </c>
      <c r="AC656" s="28">
        <f t="shared" si="195"/>
        <v>-372.68864241010289</v>
      </c>
      <c r="AD656" s="28">
        <f t="shared" si="195"/>
        <v>-356.78050496363687</v>
      </c>
      <c r="AE656" s="28">
        <f t="shared" si="195"/>
        <v>-341.37043496423053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-160.53274063754117</v>
      </c>
      <c r="D660" s="28">
        <f t="shared" ref="D660:AE660" si="199">+D624</f>
        <v>-163.09678294120701</v>
      </c>
      <c r="E660" s="28">
        <f t="shared" si="199"/>
        <v>-183.37530103219424</v>
      </c>
      <c r="F660" s="28">
        <f t="shared" si="199"/>
        <v>-190.42005159258818</v>
      </c>
      <c r="G660" s="28">
        <f t="shared" si="199"/>
        <v>-198.56830468764591</v>
      </c>
      <c r="H660" s="28">
        <f t="shared" si="199"/>
        <v>-203.70478607775865</v>
      </c>
      <c r="I660" s="28">
        <f t="shared" si="199"/>
        <v>-203.74466538610014</v>
      </c>
      <c r="J660" s="28">
        <f t="shared" si="199"/>
        <v>-219.72568851242576</v>
      </c>
      <c r="K660" s="28">
        <f t="shared" si="199"/>
        <v>-221.18590093335075</v>
      </c>
      <c r="L660" s="28">
        <f t="shared" si="199"/>
        <v>-225.67425808587348</v>
      </c>
      <c r="M660" s="28">
        <f t="shared" si="199"/>
        <v>-228.80071545836418</v>
      </c>
      <c r="N660" s="28">
        <f t="shared" si="199"/>
        <v>-236.72946751737021</v>
      </c>
      <c r="O660" s="28">
        <f t="shared" si="199"/>
        <v>-256.3295974338904</v>
      </c>
      <c r="P660" s="28">
        <f t="shared" si="199"/>
        <v>-266.06869215100585</v>
      </c>
      <c r="Q660" s="28">
        <f t="shared" si="199"/>
        <v>-303.11284123558073</v>
      </c>
      <c r="R660" s="28">
        <f t="shared" si="199"/>
        <v>-326.73670693732697</v>
      </c>
      <c r="S660" s="28">
        <f t="shared" si="199"/>
        <v>-367.2506361554511</v>
      </c>
      <c r="T660" s="28">
        <f t="shared" si="199"/>
        <v>-390.66799003199202</v>
      </c>
      <c r="U660" s="28">
        <f t="shared" si="199"/>
        <v>-388.2162117965733</v>
      </c>
      <c r="V660" s="28">
        <f t="shared" si="199"/>
        <v>-391.18302177578232</v>
      </c>
      <c r="W660" s="28">
        <f t="shared" si="199"/>
        <v>-390.81023703902417</v>
      </c>
      <c r="X660" s="28">
        <f t="shared" si="199"/>
        <v>-393.91362759628822</v>
      </c>
      <c r="Y660" s="28">
        <f t="shared" si="199"/>
        <v>-382.5611994282645</v>
      </c>
      <c r="Z660" s="28">
        <f t="shared" si="199"/>
        <v>-384.80991852011715</v>
      </c>
      <c r="AA660" s="28">
        <f t="shared" si="199"/>
        <v>-385.69620736791148</v>
      </c>
      <c r="AB660" s="28">
        <f t="shared" si="199"/>
        <v>-384.82688613109605</v>
      </c>
      <c r="AC660" s="28">
        <f t="shared" si="199"/>
        <v>-372.68864241010289</v>
      </c>
      <c r="AD660" s="28">
        <f t="shared" si="199"/>
        <v>-356.78050496363687</v>
      </c>
      <c r="AE660" s="28">
        <f t="shared" si="199"/>
        <v>-341.37043496423053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16" priority="235" operator="equal">
      <formula>0</formula>
    </cfRule>
  </conditionalFormatting>
  <conditionalFormatting sqref="AD2:AE2">
    <cfRule type="cellIs" dxfId="715" priority="234" operator="equal">
      <formula>0</formula>
    </cfRule>
  </conditionalFormatting>
  <conditionalFormatting sqref="A425:B426 A430:B431 A434:B437 A427:A429">
    <cfRule type="cellIs" dxfId="714" priority="233" operator="lessThan">
      <formula>0</formula>
    </cfRule>
  </conditionalFormatting>
  <conditionalFormatting sqref="A432:B433">
    <cfRule type="cellIs" dxfId="713" priority="232" operator="lessThan">
      <formula>0</formula>
    </cfRule>
  </conditionalFormatting>
  <conditionalFormatting sqref="B555 A576:B581">
    <cfRule type="cellIs" dxfId="712" priority="231" operator="lessThan">
      <formula>0</formula>
    </cfRule>
  </conditionalFormatting>
  <conditionalFormatting sqref="A633:B638 B624">
    <cfRule type="cellIs" dxfId="711" priority="230" operator="lessThan">
      <formula>0</formula>
    </cfRule>
  </conditionalFormatting>
  <conditionalFormatting sqref="A661:B661">
    <cfRule type="cellIs" dxfId="710" priority="229" operator="lessThan">
      <formula>0</formula>
    </cfRule>
  </conditionalFormatting>
  <conditionalFormatting sqref="B659:B660">
    <cfRule type="cellIs" dxfId="709" priority="228" operator="lessThan">
      <formula>0</formula>
    </cfRule>
  </conditionalFormatting>
  <conditionalFormatting sqref="B613">
    <cfRule type="cellIs" dxfId="708" priority="227" operator="lessThan">
      <formula>0</formula>
    </cfRule>
  </conditionalFormatting>
  <conditionalFormatting sqref="C192:C210 C212:C215">
    <cfRule type="cellIs" dxfId="707" priority="226" operator="lessThan">
      <formula>0</formula>
    </cfRule>
  </conditionalFormatting>
  <conditionalFormatting sqref="C291">
    <cfRule type="cellIs" dxfId="706" priority="225" operator="lessThan">
      <formula>0</formula>
    </cfRule>
  </conditionalFormatting>
  <conditionalFormatting sqref="C211">
    <cfRule type="cellIs" dxfId="705" priority="224" operator="lessThan">
      <formula>0</formula>
    </cfRule>
  </conditionalFormatting>
  <conditionalFormatting sqref="C287">
    <cfRule type="cellIs" dxfId="704" priority="223" operator="lessThan">
      <formula>0</formula>
    </cfRule>
  </conditionalFormatting>
  <conditionalFormatting sqref="C453">
    <cfRule type="cellIs" dxfId="703" priority="222" operator="lessThan">
      <formula>0</formula>
    </cfRule>
  </conditionalFormatting>
  <conditionalFormatting sqref="C453">
    <cfRule type="cellIs" dxfId="702" priority="220" operator="equal">
      <formula>0</formula>
    </cfRule>
    <cfRule type="cellIs" dxfId="701" priority="221" operator="equal">
      <formula>0</formula>
    </cfRule>
  </conditionalFormatting>
  <conditionalFormatting sqref="C597">
    <cfRule type="cellIs" dxfId="700" priority="219" operator="lessThan">
      <formula>0</formula>
    </cfRule>
  </conditionalFormatting>
  <conditionalFormatting sqref="C597">
    <cfRule type="cellIs" dxfId="699" priority="217" operator="equal">
      <formula>0</formula>
    </cfRule>
    <cfRule type="cellIs" dxfId="698" priority="218" operator="equal">
      <formula>0</formula>
    </cfRule>
  </conditionalFormatting>
  <conditionalFormatting sqref="C654">
    <cfRule type="cellIs" dxfId="697" priority="216" operator="lessThan">
      <formula>0</formula>
    </cfRule>
  </conditionalFormatting>
  <conditionalFormatting sqref="C654">
    <cfRule type="cellIs" dxfId="696" priority="214" operator="equal">
      <formula>0</formula>
    </cfRule>
    <cfRule type="cellIs" dxfId="695" priority="215" operator="equal">
      <formula>0</formula>
    </cfRule>
  </conditionalFormatting>
  <conditionalFormatting sqref="C187">
    <cfRule type="cellIs" dxfId="694" priority="213" operator="lessThan">
      <formula>0</formula>
    </cfRule>
  </conditionalFormatting>
  <conditionalFormatting sqref="C216:C225 C227:C270 C273:C278 C280:C285">
    <cfRule type="cellIs" dxfId="693" priority="212" operator="lessThan">
      <formula>0</formula>
    </cfRule>
  </conditionalFormatting>
  <conditionalFormatting sqref="C271">
    <cfRule type="cellIs" dxfId="692" priority="211" operator="lessThan">
      <formula>0</formula>
    </cfRule>
  </conditionalFormatting>
  <conditionalFormatting sqref="C226">
    <cfRule type="cellIs" dxfId="691" priority="210" operator="lessThan">
      <formula>0</formula>
    </cfRule>
  </conditionalFormatting>
  <conditionalFormatting sqref="C272">
    <cfRule type="cellIs" dxfId="690" priority="209" operator="lessThan">
      <formula>0</formula>
    </cfRule>
  </conditionalFormatting>
  <conditionalFormatting sqref="C279">
    <cfRule type="cellIs" dxfId="689" priority="208" operator="lessThan">
      <formula>0</formula>
    </cfRule>
  </conditionalFormatting>
  <conditionalFormatting sqref="C191">
    <cfRule type="cellIs" dxfId="688" priority="207" operator="lessThan">
      <formula>0</formula>
    </cfRule>
  </conditionalFormatting>
  <conditionalFormatting sqref="C315 C328 C341 C349:C350 C358:C359 C364 C368 C371 C374 C377 C380 C383 C297:C302">
    <cfRule type="cellIs" dxfId="687" priority="205" operator="lessThan">
      <formula>0</formula>
    </cfRule>
  </conditionalFormatting>
  <conditionalFormatting sqref="C385 C391 C393 C399 C401 C407 C409 C415 C417 C424">
    <cfRule type="cellIs" dxfId="686" priority="204" operator="lessThan">
      <formula>0</formula>
    </cfRule>
  </conditionalFormatting>
  <conditionalFormatting sqref="C367">
    <cfRule type="cellIs" dxfId="685" priority="206" operator="lessThan">
      <formula>0</formula>
    </cfRule>
  </conditionalFormatting>
  <conditionalFormatting sqref="C303:AE314">
    <cfRule type="cellIs" dxfId="684" priority="188" operator="lessThan">
      <formula>0</formula>
    </cfRule>
  </conditionalFormatting>
  <conditionalFormatting sqref="C355">
    <cfRule type="cellIs" dxfId="683" priority="185" operator="lessThan">
      <formula>0</formula>
    </cfRule>
  </conditionalFormatting>
  <conditionalFormatting sqref="C434:C437 C425:C429 C431">
    <cfRule type="cellIs" dxfId="682" priority="184" operator="lessThan">
      <formula>0</formula>
    </cfRule>
  </conditionalFormatting>
  <conditionalFormatting sqref="C566:C567">
    <cfRule type="cellIs" dxfId="681" priority="179" operator="lessThan">
      <formula>0</formula>
    </cfRule>
  </conditionalFormatting>
  <conditionalFormatting sqref="C555:C556 C580:C581 C574:C577 C571 C568 C565 C562 C559">
    <cfRule type="cellIs" dxfId="680" priority="183" operator="lessThan">
      <formula>0</formula>
    </cfRule>
  </conditionalFormatting>
  <conditionalFormatting sqref="C557:C558">
    <cfRule type="cellIs" dxfId="679" priority="182" operator="lessThan">
      <formula>0</formula>
    </cfRule>
  </conditionalFormatting>
  <conditionalFormatting sqref="C560:C561">
    <cfRule type="cellIs" dxfId="678" priority="181" operator="lessThan">
      <formula>0</formula>
    </cfRule>
  </conditionalFormatting>
  <conditionalFormatting sqref="C563:C564">
    <cfRule type="cellIs" dxfId="677" priority="180" operator="lessThan">
      <formula>0</formula>
    </cfRule>
  </conditionalFormatting>
  <conditionalFormatting sqref="C569:C570">
    <cfRule type="cellIs" dxfId="676" priority="178" operator="lessThan">
      <formula>0</formula>
    </cfRule>
  </conditionalFormatting>
  <conditionalFormatting sqref="C572:C573">
    <cfRule type="cellIs" dxfId="675" priority="177" operator="lessThan">
      <formula>0</formula>
    </cfRule>
  </conditionalFormatting>
  <conditionalFormatting sqref="C578:C579">
    <cfRule type="cellIs" dxfId="674" priority="176" operator="lessThan">
      <formula>0</formula>
    </cfRule>
  </conditionalFormatting>
  <conditionalFormatting sqref="C585:C586">
    <cfRule type="cellIs" dxfId="673" priority="175" operator="lessThan">
      <formula>0</formula>
    </cfRule>
  </conditionalFormatting>
  <conditionalFormatting sqref="C526:C554">
    <cfRule type="cellIs" dxfId="672" priority="174" operator="lessThan">
      <formula>0</formula>
    </cfRule>
  </conditionalFormatting>
  <conditionalFormatting sqref="C524:C525">
    <cfRule type="cellIs" dxfId="671" priority="173" operator="lessThan">
      <formula>0</formula>
    </cfRule>
  </conditionalFormatting>
  <conditionalFormatting sqref="C613">
    <cfRule type="cellIs" dxfId="670" priority="172" operator="lessThan">
      <formula>0</formula>
    </cfRule>
  </conditionalFormatting>
  <conditionalFormatting sqref="C637:C638 C632:C634 C624">
    <cfRule type="cellIs" dxfId="669" priority="171" operator="lessThan">
      <formula>0</formula>
    </cfRule>
  </conditionalFormatting>
  <conditionalFormatting sqref="C601:C602">
    <cfRule type="cellIs" dxfId="668" priority="170" operator="lessThan">
      <formula>0</formula>
    </cfRule>
  </conditionalFormatting>
  <conditionalFormatting sqref="C603">
    <cfRule type="cellIs" dxfId="667" priority="169" operator="lessThan">
      <formula>0</formula>
    </cfRule>
  </conditionalFormatting>
  <conditionalFormatting sqref="C605:C609">
    <cfRule type="cellIs" dxfId="666" priority="168" operator="lessThan">
      <formula>0</formula>
    </cfRule>
  </conditionalFormatting>
  <conditionalFormatting sqref="C611:C612">
    <cfRule type="cellIs" dxfId="665" priority="167" operator="lessThan">
      <formula>0</formula>
    </cfRule>
  </conditionalFormatting>
  <conditionalFormatting sqref="C625:C631">
    <cfRule type="cellIs" dxfId="664" priority="166" operator="lessThan">
      <formula>0</formula>
    </cfRule>
  </conditionalFormatting>
  <conditionalFormatting sqref="C635:C636">
    <cfRule type="cellIs" dxfId="663" priority="165" operator="lessThan">
      <formula>0</formula>
    </cfRule>
  </conditionalFormatting>
  <conditionalFormatting sqref="C642:C644">
    <cfRule type="cellIs" dxfId="662" priority="164" operator="lessThan">
      <formula>0</formula>
    </cfRule>
  </conditionalFormatting>
  <conditionalFormatting sqref="C645">
    <cfRule type="cellIs" dxfId="661" priority="163" operator="lessThan">
      <formula>0</formula>
    </cfRule>
  </conditionalFormatting>
  <conditionalFormatting sqref="C614:C623">
    <cfRule type="cellIs" dxfId="660" priority="162" operator="lessThan">
      <formula>0</formula>
    </cfRule>
  </conditionalFormatting>
  <conditionalFormatting sqref="C659">
    <cfRule type="cellIs" dxfId="659" priority="161" operator="lessThan">
      <formula>0</formula>
    </cfRule>
  </conditionalFormatting>
  <conditionalFormatting sqref="C660">
    <cfRule type="cellIs" dxfId="658" priority="160" operator="lessThan">
      <formula>0</formula>
    </cfRule>
  </conditionalFormatting>
  <conditionalFormatting sqref="C661">
    <cfRule type="cellIs" dxfId="657" priority="159" operator="lessThan">
      <formula>0</formula>
    </cfRule>
  </conditionalFormatting>
  <conditionalFormatting sqref="D192:AE210 D212:AE215">
    <cfRule type="cellIs" dxfId="656" priority="158" operator="lessThan">
      <formula>0</formula>
    </cfRule>
  </conditionalFormatting>
  <conditionalFormatting sqref="D291:AE291">
    <cfRule type="cellIs" dxfId="655" priority="157" operator="lessThan">
      <formula>0</formula>
    </cfRule>
  </conditionalFormatting>
  <conditionalFormatting sqref="D211:AE211">
    <cfRule type="cellIs" dxfId="654" priority="156" operator="lessThan">
      <formula>0</formula>
    </cfRule>
  </conditionalFormatting>
  <conditionalFormatting sqref="D287:AE287">
    <cfRule type="cellIs" dxfId="653" priority="155" operator="lessThan">
      <formula>0</formula>
    </cfRule>
  </conditionalFormatting>
  <conditionalFormatting sqref="D453:AE453">
    <cfRule type="cellIs" dxfId="652" priority="154" operator="lessThan">
      <formula>0</formula>
    </cfRule>
  </conditionalFormatting>
  <conditionalFormatting sqref="D453:AE453">
    <cfRule type="cellIs" dxfId="651" priority="152" operator="equal">
      <formula>0</formula>
    </cfRule>
    <cfRule type="cellIs" dxfId="650" priority="153" operator="equal">
      <formula>0</formula>
    </cfRule>
  </conditionalFormatting>
  <conditionalFormatting sqref="D597:AE597">
    <cfRule type="cellIs" dxfId="649" priority="151" operator="lessThan">
      <formula>0</formula>
    </cfRule>
  </conditionalFormatting>
  <conditionalFormatting sqref="D597:AE597">
    <cfRule type="cellIs" dxfId="648" priority="149" operator="equal">
      <formula>0</formula>
    </cfRule>
    <cfRule type="cellIs" dxfId="647" priority="150" operator="equal">
      <formula>0</formula>
    </cfRule>
  </conditionalFormatting>
  <conditionalFormatting sqref="D654:AE654">
    <cfRule type="cellIs" dxfId="646" priority="148" operator="lessThan">
      <formula>0</formula>
    </cfRule>
  </conditionalFormatting>
  <conditionalFormatting sqref="D654:AE654">
    <cfRule type="cellIs" dxfId="645" priority="146" operator="equal">
      <formula>0</formula>
    </cfRule>
    <cfRule type="cellIs" dxfId="644" priority="147" operator="equal">
      <formula>0</formula>
    </cfRule>
  </conditionalFormatting>
  <conditionalFormatting sqref="D187:AE187">
    <cfRule type="cellIs" dxfId="643" priority="145" operator="lessThan">
      <formula>0</formula>
    </cfRule>
  </conditionalFormatting>
  <conditionalFormatting sqref="D216:AE225 D227:AE270 D273:AE278 D280:AE285">
    <cfRule type="cellIs" dxfId="642" priority="144" operator="lessThan">
      <formula>0</formula>
    </cfRule>
  </conditionalFormatting>
  <conditionalFormatting sqref="D271:AE271">
    <cfRule type="cellIs" dxfId="641" priority="143" operator="lessThan">
      <formula>0</formula>
    </cfRule>
  </conditionalFormatting>
  <conditionalFormatting sqref="D226:AE226">
    <cfRule type="cellIs" dxfId="640" priority="142" operator="lessThan">
      <formula>0</formula>
    </cfRule>
  </conditionalFormatting>
  <conditionalFormatting sqref="D272:AE272">
    <cfRule type="cellIs" dxfId="639" priority="141" operator="lessThan">
      <formula>0</formula>
    </cfRule>
  </conditionalFormatting>
  <conditionalFormatting sqref="D279:AE279">
    <cfRule type="cellIs" dxfId="638" priority="140" operator="lessThan">
      <formula>0</formula>
    </cfRule>
  </conditionalFormatting>
  <conditionalFormatting sqref="D191:AE191">
    <cfRule type="cellIs" dxfId="637" priority="139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36" priority="137" operator="lessThan">
      <formula>0</formula>
    </cfRule>
  </conditionalFormatting>
  <conditionalFormatting sqref="D385:AE385 D391:AE391 D393:AE393 D399:AE399 D401:AE401 D407:AE407 D409:AE409 D415:AE415 D417:AE417 D424:AE424">
    <cfRule type="cellIs" dxfId="635" priority="136" operator="lessThan">
      <formula>0</formula>
    </cfRule>
  </conditionalFormatting>
  <conditionalFormatting sqref="D367:AE367">
    <cfRule type="cellIs" dxfId="634" priority="138" operator="lessThan">
      <formula>0</formula>
    </cfRule>
  </conditionalFormatting>
  <conditionalFormatting sqref="D355:AE355">
    <cfRule type="cellIs" dxfId="633" priority="117" operator="lessThan">
      <formula>0</formula>
    </cfRule>
  </conditionalFormatting>
  <conditionalFormatting sqref="D434:AE437 D425:AE429 D431:AE431">
    <cfRule type="cellIs" dxfId="632" priority="116" operator="lessThan">
      <formula>0</formula>
    </cfRule>
  </conditionalFormatting>
  <conditionalFormatting sqref="D566:AE567">
    <cfRule type="cellIs" dxfId="631" priority="111" operator="lessThan">
      <formula>0</formula>
    </cfRule>
  </conditionalFormatting>
  <conditionalFormatting sqref="D555:AE556 D580:AE581 D574:AE577 D571:AE571 D568:AE568 D565:AE565 D562:AE562 D559:AE559">
    <cfRule type="cellIs" dxfId="630" priority="115" operator="lessThan">
      <formula>0</formula>
    </cfRule>
  </conditionalFormatting>
  <conditionalFormatting sqref="D557:AE558">
    <cfRule type="cellIs" dxfId="629" priority="114" operator="lessThan">
      <formula>0</formula>
    </cfRule>
  </conditionalFormatting>
  <conditionalFormatting sqref="D560:AE561">
    <cfRule type="cellIs" dxfId="628" priority="113" operator="lessThan">
      <formula>0</formula>
    </cfRule>
  </conditionalFormatting>
  <conditionalFormatting sqref="D563:AE564">
    <cfRule type="cellIs" dxfId="627" priority="112" operator="lessThan">
      <formula>0</formula>
    </cfRule>
  </conditionalFormatting>
  <conditionalFormatting sqref="D569:AE570">
    <cfRule type="cellIs" dxfId="626" priority="110" operator="lessThan">
      <formula>0</formula>
    </cfRule>
  </conditionalFormatting>
  <conditionalFormatting sqref="D572:AE573">
    <cfRule type="cellIs" dxfId="625" priority="109" operator="lessThan">
      <formula>0</formula>
    </cfRule>
  </conditionalFormatting>
  <conditionalFormatting sqref="D578:AE579">
    <cfRule type="cellIs" dxfId="624" priority="108" operator="lessThan">
      <formula>0</formula>
    </cfRule>
  </conditionalFormatting>
  <conditionalFormatting sqref="D585:AE586">
    <cfRule type="cellIs" dxfId="623" priority="107" operator="lessThan">
      <formula>0</formula>
    </cfRule>
  </conditionalFormatting>
  <conditionalFormatting sqref="D526:AE554">
    <cfRule type="cellIs" dxfId="622" priority="106" operator="lessThan">
      <formula>0</formula>
    </cfRule>
  </conditionalFormatting>
  <conditionalFormatting sqref="D524:AE525">
    <cfRule type="cellIs" dxfId="621" priority="105" operator="lessThan">
      <formula>0</formula>
    </cfRule>
  </conditionalFormatting>
  <conditionalFormatting sqref="D613:AE613">
    <cfRule type="cellIs" dxfId="620" priority="104" operator="lessThan">
      <formula>0</formula>
    </cfRule>
  </conditionalFormatting>
  <conditionalFormatting sqref="D637:AE638 D632:AE634 D624:AE624">
    <cfRule type="cellIs" dxfId="619" priority="103" operator="lessThan">
      <formula>0</formula>
    </cfRule>
  </conditionalFormatting>
  <conditionalFormatting sqref="D601:AE602">
    <cfRule type="cellIs" dxfId="618" priority="102" operator="lessThan">
      <formula>0</formula>
    </cfRule>
  </conditionalFormatting>
  <conditionalFormatting sqref="D603:AE603">
    <cfRule type="cellIs" dxfId="617" priority="101" operator="lessThan">
      <formula>0</formula>
    </cfRule>
  </conditionalFormatting>
  <conditionalFormatting sqref="D605:AE609">
    <cfRule type="cellIs" dxfId="616" priority="100" operator="lessThan">
      <formula>0</formula>
    </cfRule>
  </conditionalFormatting>
  <conditionalFormatting sqref="D611:AE612">
    <cfRule type="cellIs" dxfId="615" priority="99" operator="lessThan">
      <formula>0</formula>
    </cfRule>
  </conditionalFormatting>
  <conditionalFormatting sqref="D625:AE631">
    <cfRule type="cellIs" dxfId="614" priority="98" operator="lessThan">
      <formula>0</formula>
    </cfRule>
  </conditionalFormatting>
  <conditionalFormatting sqref="D635:AE636">
    <cfRule type="cellIs" dxfId="613" priority="97" operator="lessThan">
      <formula>0</formula>
    </cfRule>
  </conditionalFormatting>
  <conditionalFormatting sqref="D642:AE644">
    <cfRule type="cellIs" dxfId="612" priority="96" operator="lessThan">
      <formula>0</formula>
    </cfRule>
  </conditionalFormatting>
  <conditionalFormatting sqref="D645:AE645">
    <cfRule type="cellIs" dxfId="611" priority="95" operator="lessThan">
      <formula>0</formula>
    </cfRule>
  </conditionalFormatting>
  <conditionalFormatting sqref="D614:AE623">
    <cfRule type="cellIs" dxfId="610" priority="94" operator="lessThan">
      <formula>0</formula>
    </cfRule>
  </conditionalFormatting>
  <conditionalFormatting sqref="D659:AE659">
    <cfRule type="cellIs" dxfId="609" priority="93" operator="lessThan">
      <formula>0</formula>
    </cfRule>
  </conditionalFormatting>
  <conditionalFormatting sqref="D660:AE660">
    <cfRule type="cellIs" dxfId="608" priority="92" operator="lessThan">
      <formula>0</formula>
    </cfRule>
  </conditionalFormatting>
  <conditionalFormatting sqref="D661:AE661">
    <cfRule type="cellIs" dxfId="607" priority="91" operator="lessThan">
      <formula>0</formula>
    </cfRule>
  </conditionalFormatting>
  <conditionalFormatting sqref="C430">
    <cfRule type="cellIs" dxfId="606" priority="51" operator="lessThan">
      <formula>0</formula>
    </cfRule>
  </conditionalFormatting>
  <conditionalFormatting sqref="D430:AE430">
    <cfRule type="cellIs" dxfId="605" priority="50" operator="lessThan">
      <formula>0</formula>
    </cfRule>
  </conditionalFormatting>
  <conditionalFormatting sqref="C432:C433">
    <cfRule type="cellIs" dxfId="604" priority="49" operator="lessThan">
      <formula>0</formula>
    </cfRule>
  </conditionalFormatting>
  <conditionalFormatting sqref="D432:AE433">
    <cfRule type="cellIs" dxfId="603" priority="48" operator="lessThan">
      <formula>0</formula>
    </cfRule>
  </conditionalFormatting>
  <conditionalFormatting sqref="C441:C444">
    <cfRule type="cellIs" dxfId="602" priority="47" operator="lessThan">
      <formula>0</formula>
    </cfRule>
  </conditionalFormatting>
  <conditionalFormatting sqref="D441:AE444">
    <cfRule type="cellIs" dxfId="601" priority="46" operator="lessThan">
      <formula>0</formula>
    </cfRule>
  </conditionalFormatting>
  <conditionalFormatting sqref="C316:AE327">
    <cfRule type="cellIs" dxfId="600" priority="22" operator="lessThan">
      <formula>0</formula>
    </cfRule>
  </conditionalFormatting>
  <conditionalFormatting sqref="C329:AE340">
    <cfRule type="cellIs" dxfId="599" priority="21" operator="lessThan">
      <formula>0</formula>
    </cfRule>
  </conditionalFormatting>
  <conditionalFormatting sqref="C342:AE348">
    <cfRule type="cellIs" dxfId="598" priority="20" operator="lessThan">
      <formula>0</formula>
    </cfRule>
  </conditionalFormatting>
  <conditionalFormatting sqref="C351:AE354">
    <cfRule type="cellIs" dxfId="597" priority="19" operator="lessThan">
      <formula>0</formula>
    </cfRule>
  </conditionalFormatting>
  <conditionalFormatting sqref="C356:AE357">
    <cfRule type="cellIs" dxfId="596" priority="18" operator="lessThan">
      <formula>0</formula>
    </cfRule>
  </conditionalFormatting>
  <conditionalFormatting sqref="C360:AE363">
    <cfRule type="cellIs" dxfId="595" priority="17" operator="lessThan">
      <formula>0</formula>
    </cfRule>
  </conditionalFormatting>
  <conditionalFormatting sqref="C365:AE366">
    <cfRule type="cellIs" dxfId="594" priority="16" operator="lessThan">
      <formula>0</formula>
    </cfRule>
  </conditionalFormatting>
  <conditionalFormatting sqref="C369:AE370">
    <cfRule type="cellIs" dxfId="593" priority="15" operator="lessThan">
      <formula>0</formula>
    </cfRule>
  </conditionalFormatting>
  <conditionalFormatting sqref="C372:AE373">
    <cfRule type="cellIs" dxfId="592" priority="14" operator="lessThan">
      <formula>0</formula>
    </cfRule>
  </conditionalFormatting>
  <conditionalFormatting sqref="C375:AE376">
    <cfRule type="cellIs" dxfId="591" priority="13" operator="lessThan">
      <formula>0</formula>
    </cfRule>
  </conditionalFormatting>
  <conditionalFormatting sqref="C378:AE379">
    <cfRule type="cellIs" dxfId="590" priority="12" operator="lessThan">
      <formula>0</formula>
    </cfRule>
  </conditionalFormatting>
  <conditionalFormatting sqref="C381:AE382">
    <cfRule type="cellIs" dxfId="589" priority="11" operator="lessThan">
      <formula>0</formula>
    </cfRule>
  </conditionalFormatting>
  <conditionalFormatting sqref="C384:AE384">
    <cfRule type="cellIs" dxfId="588" priority="10" operator="lessThan">
      <formula>0</formula>
    </cfRule>
  </conditionalFormatting>
  <conditionalFormatting sqref="C386:AE390">
    <cfRule type="cellIs" dxfId="587" priority="9" operator="lessThan">
      <formula>0</formula>
    </cfRule>
  </conditionalFormatting>
  <conditionalFormatting sqref="C392:AE392">
    <cfRule type="cellIs" dxfId="586" priority="8" operator="lessThan">
      <formula>0</formula>
    </cfRule>
  </conditionalFormatting>
  <conditionalFormatting sqref="C394:AE398">
    <cfRule type="cellIs" dxfId="585" priority="7" operator="lessThan">
      <formula>0</formula>
    </cfRule>
  </conditionalFormatting>
  <conditionalFormatting sqref="C400:AE400">
    <cfRule type="cellIs" dxfId="584" priority="6" operator="lessThan">
      <formula>0</formula>
    </cfRule>
  </conditionalFormatting>
  <conditionalFormatting sqref="C402:AE406">
    <cfRule type="cellIs" dxfId="583" priority="5" operator="lessThan">
      <formula>0</formula>
    </cfRule>
  </conditionalFormatting>
  <conditionalFormatting sqref="C408:AE408">
    <cfRule type="cellIs" dxfId="582" priority="4" operator="lessThan">
      <formula>0</formula>
    </cfRule>
  </conditionalFormatting>
  <conditionalFormatting sqref="C410:AE414">
    <cfRule type="cellIs" dxfId="581" priority="3" operator="lessThan">
      <formula>0</formula>
    </cfRule>
  </conditionalFormatting>
  <conditionalFormatting sqref="C416:AE416">
    <cfRule type="cellIs" dxfId="580" priority="2" operator="lessThan">
      <formula>0</formula>
    </cfRule>
  </conditionalFormatting>
  <conditionalFormatting sqref="C418:AE423">
    <cfRule type="cellIs" dxfId="579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topLeftCell="A418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 t="e">
        <f ca="1">+C4-INDIRECT("'"&amp;C3&amp;"'!$"&amp;"F"&amp;"4",1)</f>
        <v>#REF!</v>
      </c>
      <c r="D2" s="29" t="e">
        <f t="shared" ref="D2:AC2" ca="1" si="0">+D4-INDIRECT("'"&amp;D3&amp;"'!$"&amp;"F"&amp;"4",1)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+AD4-INDIRECT("'"&amp;AD3&amp;"'!$"&amp;"F"&amp;"4",1)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2">+C5+C111+C191+C297+C425</f>
        <v>8.0130341677131032</v>
      </c>
      <c r="D4" s="28">
        <f t="shared" ref="D4:AE4" si="3">+D5+D111+D191+D297+D425</f>
        <v>8.0300087489940211</v>
      </c>
      <c r="E4" s="28">
        <f t="shared" si="3"/>
        <v>8.9180060794579621</v>
      </c>
      <c r="F4" s="28">
        <f t="shared" si="3"/>
        <v>8.9810438266561725</v>
      </c>
      <c r="G4" s="28">
        <f t="shared" si="3"/>
        <v>9.1358229182564479</v>
      </c>
      <c r="H4" s="28">
        <f t="shared" si="3"/>
        <v>9.1617192052549079</v>
      </c>
      <c r="I4" s="28">
        <f t="shared" si="3"/>
        <v>8.9749844134509367</v>
      </c>
      <c r="J4" s="28">
        <f t="shared" si="3"/>
        <v>9.2500532857910613</v>
      </c>
      <c r="K4" s="28">
        <f t="shared" si="3"/>
        <v>9.4221297185550483</v>
      </c>
      <c r="L4" s="28">
        <f t="shared" si="3"/>
        <v>9.5219256421915368</v>
      </c>
      <c r="M4" s="28">
        <f t="shared" si="3"/>
        <v>9.8390734581310735</v>
      </c>
      <c r="N4" s="28">
        <f t="shared" si="3"/>
        <v>10.009159135841148</v>
      </c>
      <c r="O4" s="28">
        <f t="shared" si="3"/>
        <v>9.8725657036782284</v>
      </c>
      <c r="P4" s="28">
        <f t="shared" si="3"/>
        <v>10.396837787970714</v>
      </c>
      <c r="Q4" s="28">
        <f t="shared" si="3"/>
        <v>11.104904871290096</v>
      </c>
      <c r="R4" s="28">
        <f t="shared" si="3"/>
        <v>10.699565082910706</v>
      </c>
      <c r="S4" s="28">
        <f t="shared" si="3"/>
        <v>11.338480891404469</v>
      </c>
      <c r="T4" s="28">
        <f t="shared" si="3"/>
        <v>11.730578739997362</v>
      </c>
      <c r="U4" s="28">
        <f t="shared" si="3"/>
        <v>11.892793103004696</v>
      </c>
      <c r="V4" s="28">
        <f t="shared" si="3"/>
        <v>11.622306894663014</v>
      </c>
      <c r="W4" s="28">
        <f t="shared" si="3"/>
        <v>12.073519900412208</v>
      </c>
      <c r="X4" s="28">
        <f t="shared" si="3"/>
        <v>11.905705007268839</v>
      </c>
      <c r="Y4" s="28">
        <f t="shared" si="3"/>
        <v>11.894422433699283</v>
      </c>
      <c r="Z4" s="28">
        <f t="shared" si="3"/>
        <v>12.035665014804227</v>
      </c>
      <c r="AA4" s="28">
        <f t="shared" si="3"/>
        <v>12.559481274465728</v>
      </c>
      <c r="AB4" s="28">
        <f t="shared" si="3"/>
        <v>12.865525725522504</v>
      </c>
      <c r="AC4" s="28">
        <f t="shared" si="3"/>
        <v>13.26097151786013</v>
      </c>
      <c r="AD4" s="28">
        <f t="shared" si="3"/>
        <v>13.891296743342213</v>
      </c>
      <c r="AE4" s="28">
        <f t="shared" si="3"/>
        <v>14.37827777463114</v>
      </c>
    </row>
    <row r="5" spans="1:31" x14ac:dyDescent="0.2">
      <c r="A5" s="31" t="s">
        <v>19</v>
      </c>
      <c r="B5" s="7" t="s">
        <v>20</v>
      </c>
      <c r="C5" s="21">
        <f t="shared" ref="C5" si="4">+C7+C67+C102</f>
        <v>0.37730498383578559</v>
      </c>
      <c r="D5" s="21">
        <f t="shared" ref="D5:AE5" si="5">+D7+D67+D102</f>
        <v>0.41233727015301508</v>
      </c>
      <c r="E5" s="21">
        <f t="shared" si="5"/>
        <v>0.41651263763776047</v>
      </c>
      <c r="F5" s="21">
        <f t="shared" si="5"/>
        <v>0.4231660580444041</v>
      </c>
      <c r="G5" s="21">
        <f t="shared" si="5"/>
        <v>0.45849575912453722</v>
      </c>
      <c r="H5" s="21">
        <f t="shared" si="5"/>
        <v>0.45132521288567395</v>
      </c>
      <c r="I5" s="21">
        <f t="shared" si="5"/>
        <v>0.46754692186785812</v>
      </c>
      <c r="J5" s="21">
        <f t="shared" si="5"/>
        <v>0.41215271442685192</v>
      </c>
      <c r="K5" s="21">
        <f t="shared" si="5"/>
        <v>0.40786579821554947</v>
      </c>
      <c r="L5" s="21">
        <f t="shared" si="5"/>
        <v>0.41220834355483305</v>
      </c>
      <c r="M5" s="21">
        <f t="shared" si="5"/>
        <v>0.40586863954809549</v>
      </c>
      <c r="N5" s="21">
        <f t="shared" si="5"/>
        <v>0.400813181460691</v>
      </c>
      <c r="O5" s="21">
        <f t="shared" si="5"/>
        <v>0.40994771872651337</v>
      </c>
      <c r="P5" s="21">
        <f t="shared" si="5"/>
        <v>0.41098707119004685</v>
      </c>
      <c r="Q5" s="21">
        <f t="shared" si="5"/>
        <v>0.41933747730744259</v>
      </c>
      <c r="R5" s="21">
        <f t="shared" si="5"/>
        <v>0.41710077578943272</v>
      </c>
      <c r="S5" s="21">
        <f t="shared" si="5"/>
        <v>0.41498910545966305</v>
      </c>
      <c r="T5" s="21">
        <f t="shared" si="5"/>
        <v>0.43305821775513881</v>
      </c>
      <c r="U5" s="21">
        <f t="shared" si="5"/>
        <v>0.4578745885086361</v>
      </c>
      <c r="V5" s="21">
        <f t="shared" si="5"/>
        <v>0.48355127631818862</v>
      </c>
      <c r="W5" s="21">
        <f t="shared" si="5"/>
        <v>0.50068927608129854</v>
      </c>
      <c r="X5" s="21">
        <f t="shared" si="5"/>
        <v>0.49919136858025853</v>
      </c>
      <c r="Y5" s="21">
        <f t="shared" si="5"/>
        <v>0.50106807042738044</v>
      </c>
      <c r="Z5" s="21">
        <f t="shared" si="5"/>
        <v>0.52885194009986669</v>
      </c>
      <c r="AA5" s="21">
        <f t="shared" si="5"/>
        <v>0.57383865078042018</v>
      </c>
      <c r="AB5" s="21">
        <f t="shared" si="5"/>
        <v>0.51890348978456569</v>
      </c>
      <c r="AC5" s="21">
        <f t="shared" si="5"/>
        <v>0.56449336189252564</v>
      </c>
      <c r="AD5" s="21">
        <f t="shared" si="5"/>
        <v>0.58119638045426936</v>
      </c>
      <c r="AE5" s="21">
        <f t="shared" si="5"/>
        <v>0.60059476264251599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6">+C8+C17+C31+C53+C60</f>
        <v>0.37730498383578559</v>
      </c>
      <c r="D7" s="21">
        <f t="shared" ref="D7:AE7" si="7">+D8+D17+D31+D53+D60</f>
        <v>0.41233727015301508</v>
      </c>
      <c r="E7" s="21">
        <f t="shared" si="7"/>
        <v>0.41651263763776047</v>
      </c>
      <c r="F7" s="21">
        <f t="shared" si="7"/>
        <v>0.4231660580444041</v>
      </c>
      <c r="G7" s="21">
        <f t="shared" si="7"/>
        <v>0.45849575912453722</v>
      </c>
      <c r="H7" s="21">
        <f t="shared" si="7"/>
        <v>0.45132521288567395</v>
      </c>
      <c r="I7" s="21">
        <f t="shared" si="7"/>
        <v>0.46754692186785812</v>
      </c>
      <c r="J7" s="21">
        <f t="shared" si="7"/>
        <v>0.41215271442685192</v>
      </c>
      <c r="K7" s="21">
        <f t="shared" si="7"/>
        <v>0.40786579821554947</v>
      </c>
      <c r="L7" s="21">
        <f t="shared" si="7"/>
        <v>0.41220834355483305</v>
      </c>
      <c r="M7" s="21">
        <f t="shared" si="7"/>
        <v>0.40586863954809549</v>
      </c>
      <c r="N7" s="21">
        <f t="shared" si="7"/>
        <v>0.400813181460691</v>
      </c>
      <c r="O7" s="21">
        <f t="shared" si="7"/>
        <v>0.40994771872651337</v>
      </c>
      <c r="P7" s="21">
        <f t="shared" si="7"/>
        <v>0.41098707119004685</v>
      </c>
      <c r="Q7" s="21">
        <f t="shared" si="7"/>
        <v>0.41933747730744259</v>
      </c>
      <c r="R7" s="21">
        <f t="shared" si="7"/>
        <v>0.41710077578943272</v>
      </c>
      <c r="S7" s="21">
        <f t="shared" si="7"/>
        <v>0.41498910545966305</v>
      </c>
      <c r="T7" s="21">
        <f t="shared" si="7"/>
        <v>0.43305821775513881</v>
      </c>
      <c r="U7" s="21">
        <f t="shared" si="7"/>
        <v>0.4578745885086361</v>
      </c>
      <c r="V7" s="21">
        <f t="shared" si="7"/>
        <v>0.48355127631818862</v>
      </c>
      <c r="W7" s="21">
        <f t="shared" si="7"/>
        <v>0.50068927608129854</v>
      </c>
      <c r="X7" s="21">
        <f t="shared" si="7"/>
        <v>0.49919136858025853</v>
      </c>
      <c r="Y7" s="21">
        <f t="shared" si="7"/>
        <v>0.50106807042738044</v>
      </c>
      <c r="Z7" s="21">
        <f t="shared" si="7"/>
        <v>0.52885194009986669</v>
      </c>
      <c r="AA7" s="21">
        <f t="shared" si="7"/>
        <v>0.57383865078042018</v>
      </c>
      <c r="AB7" s="21">
        <f t="shared" si="7"/>
        <v>0.51890348978456569</v>
      </c>
      <c r="AC7" s="21">
        <f t="shared" si="7"/>
        <v>0.56449336189252564</v>
      </c>
      <c r="AD7" s="21">
        <f t="shared" si="7"/>
        <v>0.58119638045426936</v>
      </c>
      <c r="AE7" s="21">
        <f t="shared" si="7"/>
        <v>0.60059476264251599</v>
      </c>
    </row>
    <row r="8" spans="1:31" x14ac:dyDescent="0.2">
      <c r="A8" s="13" t="s">
        <v>25</v>
      </c>
      <c r="B8" s="4" t="s">
        <v>26</v>
      </c>
      <c r="C8" s="21">
        <f t="shared" ref="C8" si="8">+C9+C13+C14</f>
        <v>0</v>
      </c>
      <c r="D8" s="21">
        <f t="shared" ref="D8:AE8" si="9">+D9+D13+D14</f>
        <v>0</v>
      </c>
      <c r="E8" s="21">
        <f t="shared" si="9"/>
        <v>0</v>
      </c>
      <c r="F8" s="21">
        <f t="shared" si="9"/>
        <v>0</v>
      </c>
      <c r="G8" s="21">
        <f t="shared" si="9"/>
        <v>0</v>
      </c>
      <c r="H8" s="21">
        <f t="shared" si="9"/>
        <v>0</v>
      </c>
      <c r="I8" s="21">
        <f t="shared" si="9"/>
        <v>0</v>
      </c>
      <c r="J8" s="21">
        <f t="shared" si="9"/>
        <v>0</v>
      </c>
      <c r="K8" s="21">
        <f t="shared" si="9"/>
        <v>0</v>
      </c>
      <c r="L8" s="21">
        <f t="shared" si="9"/>
        <v>0</v>
      </c>
      <c r="M8" s="21">
        <f t="shared" si="9"/>
        <v>0</v>
      </c>
      <c r="N8" s="21">
        <f t="shared" si="9"/>
        <v>0</v>
      </c>
      <c r="O8" s="21">
        <f t="shared" si="9"/>
        <v>0</v>
      </c>
      <c r="P8" s="21">
        <f t="shared" si="9"/>
        <v>0</v>
      </c>
      <c r="Q8" s="21">
        <f t="shared" si="9"/>
        <v>0</v>
      </c>
      <c r="R8" s="21">
        <f t="shared" si="9"/>
        <v>0</v>
      </c>
      <c r="S8" s="21">
        <f t="shared" si="9"/>
        <v>0</v>
      </c>
      <c r="T8" s="21">
        <f t="shared" si="9"/>
        <v>2.3336848017901853E-4</v>
      </c>
      <c r="U8" s="21">
        <f t="shared" si="9"/>
        <v>9.9022010247845908E-4</v>
      </c>
      <c r="V8" s="21">
        <f t="shared" si="9"/>
        <v>1.2582210167579589E-3</v>
      </c>
      <c r="W8" s="21">
        <f t="shared" si="9"/>
        <v>2.9867439801003874E-4</v>
      </c>
      <c r="X8" s="21">
        <f t="shared" si="9"/>
        <v>2.278486534613414E-3</v>
      </c>
      <c r="Y8" s="21">
        <f t="shared" si="9"/>
        <v>9.9414062406323611E-4</v>
      </c>
      <c r="Z8" s="21">
        <f t="shared" si="9"/>
        <v>1.4368704458007345E-3</v>
      </c>
      <c r="AA8" s="21">
        <f t="shared" si="9"/>
        <v>1.7336887388941359E-3</v>
      </c>
      <c r="AB8" s="21">
        <f t="shared" si="9"/>
        <v>3.8892646928688169E-3</v>
      </c>
      <c r="AC8" s="21">
        <f t="shared" si="9"/>
        <v>6.2628918893956715E-4</v>
      </c>
      <c r="AD8" s="21">
        <f t="shared" si="9"/>
        <v>2.4248275661349541E-4</v>
      </c>
      <c r="AE8" s="21">
        <f t="shared" si="9"/>
        <v>5.3603283019960273E-5</v>
      </c>
    </row>
    <row r="9" spans="1:31" x14ac:dyDescent="0.2">
      <c r="A9" s="13" t="s">
        <v>27</v>
      </c>
      <c r="B9" s="4" t="s">
        <v>28</v>
      </c>
      <c r="C9" s="21">
        <f t="shared" ref="C9" si="10">+C10+C11+C12</f>
        <v>0</v>
      </c>
      <c r="D9" s="21">
        <f t="shared" ref="D9:AE9" si="11">+D10+D11+D12</f>
        <v>0</v>
      </c>
      <c r="E9" s="21">
        <f t="shared" si="11"/>
        <v>0</v>
      </c>
      <c r="F9" s="21">
        <f t="shared" si="11"/>
        <v>0</v>
      </c>
      <c r="G9" s="21">
        <f t="shared" si="11"/>
        <v>0</v>
      </c>
      <c r="H9" s="21">
        <f t="shared" si="11"/>
        <v>0</v>
      </c>
      <c r="I9" s="21">
        <f t="shared" si="11"/>
        <v>0</v>
      </c>
      <c r="J9" s="21">
        <f t="shared" si="11"/>
        <v>0</v>
      </c>
      <c r="K9" s="21">
        <f t="shared" si="11"/>
        <v>0</v>
      </c>
      <c r="L9" s="21">
        <f t="shared" si="11"/>
        <v>0</v>
      </c>
      <c r="M9" s="21">
        <f t="shared" si="11"/>
        <v>0</v>
      </c>
      <c r="N9" s="21">
        <f t="shared" si="11"/>
        <v>0</v>
      </c>
      <c r="O9" s="21">
        <f t="shared" si="11"/>
        <v>0</v>
      </c>
      <c r="P9" s="21">
        <f t="shared" si="11"/>
        <v>0</v>
      </c>
      <c r="Q9" s="21">
        <f t="shared" si="11"/>
        <v>0</v>
      </c>
      <c r="R9" s="21">
        <f t="shared" si="11"/>
        <v>0</v>
      </c>
      <c r="S9" s="21">
        <f t="shared" si="11"/>
        <v>0</v>
      </c>
      <c r="T9" s="21">
        <f t="shared" si="11"/>
        <v>2.3336848017901853E-4</v>
      </c>
      <c r="U9" s="21">
        <f t="shared" si="11"/>
        <v>9.9022010247845908E-4</v>
      </c>
      <c r="V9" s="21">
        <f t="shared" si="11"/>
        <v>1.2582210167579589E-3</v>
      </c>
      <c r="W9" s="21">
        <f t="shared" si="11"/>
        <v>2.9867439801003874E-4</v>
      </c>
      <c r="X9" s="21">
        <f t="shared" si="11"/>
        <v>2.278486534613414E-3</v>
      </c>
      <c r="Y9" s="21">
        <f t="shared" si="11"/>
        <v>9.9414062406323611E-4</v>
      </c>
      <c r="Z9" s="21">
        <f t="shared" si="11"/>
        <v>1.4368704458007345E-3</v>
      </c>
      <c r="AA9" s="21">
        <f t="shared" si="11"/>
        <v>1.7336887388941359E-3</v>
      </c>
      <c r="AB9" s="21">
        <f t="shared" si="11"/>
        <v>3.8892646928688169E-3</v>
      </c>
      <c r="AC9" s="21">
        <f t="shared" si="11"/>
        <v>6.2628918893956715E-4</v>
      </c>
      <c r="AD9" s="21">
        <f t="shared" si="11"/>
        <v>2.4248275661349541E-4</v>
      </c>
      <c r="AE9" s="21">
        <f t="shared" si="11"/>
        <v>5.3603283019960273E-5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2.3336848017901853E-4</v>
      </c>
      <c r="U10" s="27">
        <v>9.9022010247845908E-4</v>
      </c>
      <c r="V10" s="27">
        <v>1.2582210167579589E-3</v>
      </c>
      <c r="W10" s="27">
        <v>2.9867439801003874E-4</v>
      </c>
      <c r="X10" s="27">
        <v>2.278486534613414E-3</v>
      </c>
      <c r="Y10" s="27">
        <v>9.9414062406323611E-4</v>
      </c>
      <c r="Z10" s="27">
        <v>1.4368704458007345E-3</v>
      </c>
      <c r="AA10" s="27">
        <v>1.7336887388941359E-3</v>
      </c>
      <c r="AB10" s="27">
        <v>3.8892646928688169E-3</v>
      </c>
      <c r="AC10" s="27">
        <v>6.2628918893956715E-4</v>
      </c>
      <c r="AD10" s="27">
        <v>2.4248275661349541E-4</v>
      </c>
      <c r="AE10" s="27">
        <v>5.3603283019960273E-5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12">+C15+C16</f>
        <v>0</v>
      </c>
      <c r="D14" s="21">
        <f t="shared" ref="D14:AE14" si="13">+D15+D16</f>
        <v>0</v>
      </c>
      <c r="E14" s="21">
        <f t="shared" si="13"/>
        <v>0</v>
      </c>
      <c r="F14" s="21">
        <f t="shared" si="13"/>
        <v>0</v>
      </c>
      <c r="G14" s="21">
        <f t="shared" si="13"/>
        <v>0</v>
      </c>
      <c r="H14" s="21">
        <f t="shared" si="13"/>
        <v>0</v>
      </c>
      <c r="I14" s="21">
        <f t="shared" si="13"/>
        <v>0</v>
      </c>
      <c r="J14" s="21">
        <f t="shared" si="13"/>
        <v>0</v>
      </c>
      <c r="K14" s="21">
        <f t="shared" si="13"/>
        <v>0</v>
      </c>
      <c r="L14" s="21">
        <f t="shared" si="13"/>
        <v>0</v>
      </c>
      <c r="M14" s="21">
        <f t="shared" si="13"/>
        <v>0</v>
      </c>
      <c r="N14" s="21">
        <f t="shared" si="13"/>
        <v>0</v>
      </c>
      <c r="O14" s="21">
        <f t="shared" si="13"/>
        <v>0</v>
      </c>
      <c r="P14" s="21">
        <f t="shared" si="13"/>
        <v>0</v>
      </c>
      <c r="Q14" s="21">
        <f t="shared" si="13"/>
        <v>0</v>
      </c>
      <c r="R14" s="21">
        <f t="shared" si="13"/>
        <v>0</v>
      </c>
      <c r="S14" s="21">
        <f t="shared" si="13"/>
        <v>0</v>
      </c>
      <c r="T14" s="21">
        <f t="shared" si="13"/>
        <v>0</v>
      </c>
      <c r="U14" s="21">
        <f t="shared" si="13"/>
        <v>0</v>
      </c>
      <c r="V14" s="21">
        <f t="shared" si="13"/>
        <v>0</v>
      </c>
      <c r="W14" s="21">
        <f t="shared" si="13"/>
        <v>0</v>
      </c>
      <c r="X14" s="21">
        <f t="shared" si="13"/>
        <v>0</v>
      </c>
      <c r="Y14" s="21">
        <f t="shared" si="13"/>
        <v>0</v>
      </c>
      <c r="Z14" s="21">
        <f t="shared" si="13"/>
        <v>0</v>
      </c>
      <c r="AA14" s="21">
        <f t="shared" si="13"/>
        <v>0</v>
      </c>
      <c r="AB14" s="21">
        <f t="shared" si="13"/>
        <v>0</v>
      </c>
      <c r="AC14" s="21">
        <f t="shared" si="13"/>
        <v>0</v>
      </c>
      <c r="AD14" s="21">
        <f t="shared" si="13"/>
        <v>0</v>
      </c>
      <c r="AE14" s="21">
        <f t="shared" si="13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4">+C18+C19+C20+C21+C22+C23+C24+C25+C26+C27+C28+C29+C30</f>
        <v>8.4288624457859451E-3</v>
      </c>
      <c r="D17" s="79">
        <f t="shared" ref="D17:AE17" si="15">+D18+D19+D20+D21+D22+D23+D24+D25+D26+D27+D28+D29+D30</f>
        <v>7.4437639283116705E-3</v>
      </c>
      <c r="E17" s="79">
        <f t="shared" si="15"/>
        <v>1.0298250388149346E-2</v>
      </c>
      <c r="F17" s="79">
        <f t="shared" si="15"/>
        <v>1.2050368295573396E-2</v>
      </c>
      <c r="G17" s="79">
        <f t="shared" si="15"/>
        <v>1.2285970844884839E-2</v>
      </c>
      <c r="H17" s="79">
        <f t="shared" si="15"/>
        <v>1.2019623739302616E-2</v>
      </c>
      <c r="I17" s="79">
        <f t="shared" si="15"/>
        <v>1.308310661573424E-2</v>
      </c>
      <c r="J17" s="79">
        <f t="shared" si="15"/>
        <v>1.8948826929866311E-2</v>
      </c>
      <c r="K17" s="79">
        <f t="shared" si="15"/>
        <v>1.9224830560931667E-2</v>
      </c>
      <c r="L17" s="79">
        <f t="shared" si="15"/>
        <v>2.0297533390013809E-2</v>
      </c>
      <c r="M17" s="79">
        <f t="shared" si="15"/>
        <v>1.4879391649814284E-2</v>
      </c>
      <c r="N17" s="79">
        <f t="shared" si="15"/>
        <v>1.8832953082116605E-2</v>
      </c>
      <c r="O17" s="79">
        <f t="shared" si="15"/>
        <v>1.8081576892945518E-2</v>
      </c>
      <c r="P17" s="79">
        <f t="shared" si="15"/>
        <v>1.4197276247482453E-2</v>
      </c>
      <c r="Q17" s="79">
        <f t="shared" si="15"/>
        <v>1.1579204904633978E-2</v>
      </c>
      <c r="R17" s="79">
        <f t="shared" si="15"/>
        <v>1.5587250536399019E-2</v>
      </c>
      <c r="S17" s="79">
        <f t="shared" si="15"/>
        <v>1.7346985751649661E-2</v>
      </c>
      <c r="T17" s="79">
        <f t="shared" si="15"/>
        <v>1.7825180757626347E-2</v>
      </c>
      <c r="U17" s="79">
        <f t="shared" si="15"/>
        <v>1.8409594552450826E-2</v>
      </c>
      <c r="V17" s="79">
        <f t="shared" si="15"/>
        <v>1.7931722270849656E-2</v>
      </c>
      <c r="W17" s="79">
        <f t="shared" si="15"/>
        <v>2.3237880031197373E-2</v>
      </c>
      <c r="X17" s="79">
        <f t="shared" si="15"/>
        <v>2.2158767231241987E-2</v>
      </c>
      <c r="Y17" s="79">
        <f t="shared" si="15"/>
        <v>1.5737230394646261E-2</v>
      </c>
      <c r="Z17" s="79">
        <f t="shared" si="15"/>
        <v>2.5563401681676798E-2</v>
      </c>
      <c r="AA17" s="79">
        <f t="shared" si="15"/>
        <v>2.8656339397496192E-2</v>
      </c>
      <c r="AB17" s="79">
        <f t="shared" si="15"/>
        <v>2.2545505342500324E-2</v>
      </c>
      <c r="AC17" s="79">
        <f t="shared" si="15"/>
        <v>1.6248462409459052E-2</v>
      </c>
      <c r="AD17" s="79">
        <f t="shared" si="15"/>
        <v>2.5283370028606075E-2</v>
      </c>
      <c r="AE17" s="79">
        <f t="shared" si="15"/>
        <v>2.7122993008211214E-2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1.5590152649860459E-5</v>
      </c>
      <c r="AB23" s="27">
        <v>3.3222052965763775E-5</v>
      </c>
      <c r="AC23" s="27">
        <v>1.2616327844582498E-7</v>
      </c>
      <c r="AD23" s="27">
        <v>5.7294898370264378E-8</v>
      </c>
      <c r="AE23" s="27">
        <v>1.6407944788195941E-6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2.9025321265148422E-3</v>
      </c>
      <c r="D26" s="27">
        <v>1.8930171789390366E-3</v>
      </c>
      <c r="E26" s="27">
        <v>1.3643630053800492E-3</v>
      </c>
      <c r="F26" s="27">
        <v>3.2727198805423234E-3</v>
      </c>
      <c r="G26" s="27">
        <v>3.7843521133951825E-3</v>
      </c>
      <c r="H26" s="27">
        <v>2.6126460721078168E-3</v>
      </c>
      <c r="I26" s="27">
        <v>1.4470147709268282E-3</v>
      </c>
      <c r="J26" s="27">
        <v>2.8965949029433648E-3</v>
      </c>
      <c r="K26" s="27">
        <v>2.2932198994889117E-3</v>
      </c>
      <c r="L26" s="27">
        <v>1.366172747267766E-3</v>
      </c>
      <c r="M26" s="27">
        <v>2.7455062478794982E-3</v>
      </c>
      <c r="N26" s="27">
        <v>7.9984953010317807E-3</v>
      </c>
      <c r="O26" s="27">
        <v>8.1064451130979636E-3</v>
      </c>
      <c r="P26" s="27">
        <v>4.8839005372700887E-3</v>
      </c>
      <c r="Q26" s="27">
        <v>2.1466433001510708E-3</v>
      </c>
      <c r="R26" s="27">
        <v>5.9121848343424354E-3</v>
      </c>
      <c r="S26" s="27">
        <v>7.5203424067493089E-3</v>
      </c>
      <c r="T26" s="27">
        <v>5.212643875511837E-3</v>
      </c>
      <c r="U26" s="27">
        <v>2.8569746575556262E-3</v>
      </c>
      <c r="V26" s="27">
        <v>7.1827720074124071E-3</v>
      </c>
      <c r="W26" s="27">
        <v>1.1725263767291544E-2</v>
      </c>
      <c r="X26" s="27">
        <v>1.0582683611435219E-2</v>
      </c>
      <c r="Y26" s="27">
        <v>4.5073766193562681E-3</v>
      </c>
      <c r="Z26" s="27">
        <v>1.223164358386665E-2</v>
      </c>
      <c r="AA26" s="27">
        <v>1.393300594453693E-2</v>
      </c>
      <c r="AB26" s="27">
        <v>1.0286857293917911E-2</v>
      </c>
      <c r="AC26" s="27">
        <v>4.8985626013605191E-3</v>
      </c>
      <c r="AD26" s="27">
        <v>1.3939220405028801E-2</v>
      </c>
      <c r="AE26" s="27">
        <v>1.5266507753454913E-2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5.526330319271102E-3</v>
      </c>
      <c r="D30" s="27">
        <v>5.5507467493726339E-3</v>
      </c>
      <c r="E30" s="27">
        <v>8.9338873827692969E-3</v>
      </c>
      <c r="F30" s="27">
        <v>8.7776484150310728E-3</v>
      </c>
      <c r="G30" s="27">
        <v>8.501618731489656E-3</v>
      </c>
      <c r="H30" s="27">
        <v>9.4069776671947981E-3</v>
      </c>
      <c r="I30" s="27">
        <v>1.1636091844807413E-2</v>
      </c>
      <c r="J30" s="27">
        <v>1.6052232026922946E-2</v>
      </c>
      <c r="K30" s="27">
        <v>1.6931610661442754E-2</v>
      </c>
      <c r="L30" s="27">
        <v>1.8931360642746042E-2</v>
      </c>
      <c r="M30" s="27">
        <v>1.2133885401934786E-2</v>
      </c>
      <c r="N30" s="27">
        <v>1.0834457781084826E-2</v>
      </c>
      <c r="O30" s="27">
        <v>9.9751317798475563E-3</v>
      </c>
      <c r="P30" s="27">
        <v>9.3133757102123634E-3</v>
      </c>
      <c r="Q30" s="27">
        <v>9.4325616044829072E-3</v>
      </c>
      <c r="R30" s="27">
        <v>9.6750657020565831E-3</v>
      </c>
      <c r="S30" s="27">
        <v>9.8266433449003543E-3</v>
      </c>
      <c r="T30" s="27">
        <v>1.261253688211451E-2</v>
      </c>
      <c r="U30" s="27">
        <v>1.55526198948952E-2</v>
      </c>
      <c r="V30" s="27">
        <v>1.0748950263437248E-2</v>
      </c>
      <c r="W30" s="27">
        <v>1.1512616263905828E-2</v>
      </c>
      <c r="X30" s="27">
        <v>1.1576083619806768E-2</v>
      </c>
      <c r="Y30" s="27">
        <v>1.1229853775289993E-2</v>
      </c>
      <c r="Z30" s="27">
        <v>1.3331758097810148E-2</v>
      </c>
      <c r="AA30" s="27">
        <v>1.4707743300309403E-2</v>
      </c>
      <c r="AB30" s="27">
        <v>1.222542599561665E-2</v>
      </c>
      <c r="AC30" s="27">
        <v>1.1349773644820087E-2</v>
      </c>
      <c r="AD30" s="27">
        <v>1.1344092328678902E-2</v>
      </c>
      <c r="AE30" s="27">
        <v>1.1854844460277483E-2</v>
      </c>
    </row>
    <row r="31" spans="1:31" x14ac:dyDescent="0.2">
      <c r="A31" s="13" t="s">
        <v>71</v>
      </c>
      <c r="B31" s="4" t="s">
        <v>72</v>
      </c>
      <c r="C31" s="21">
        <f t="shared" ref="C31" si="16">+C32+C35+C46+C47+C50</f>
        <v>9.5377046714591143E-2</v>
      </c>
      <c r="D31" s="21">
        <f t="shared" ref="D31:AE31" si="17">+D32+D35+D46+D47+D50</f>
        <v>9.9496841124420657E-2</v>
      </c>
      <c r="E31" s="21">
        <f t="shared" si="17"/>
        <v>0.10956259888108594</v>
      </c>
      <c r="F31" s="21">
        <f t="shared" si="17"/>
        <v>0.11716975725834877</v>
      </c>
      <c r="G31" s="21">
        <f t="shared" si="17"/>
        <v>0.13225660696525887</v>
      </c>
      <c r="H31" s="21">
        <f t="shared" si="17"/>
        <v>0.14233362892749915</v>
      </c>
      <c r="I31" s="21">
        <f t="shared" si="17"/>
        <v>0.15131831745287827</v>
      </c>
      <c r="J31" s="21">
        <f t="shared" si="17"/>
        <v>0.15637674268319557</v>
      </c>
      <c r="K31" s="21">
        <f t="shared" si="17"/>
        <v>0.16194820245901265</v>
      </c>
      <c r="L31" s="21">
        <f t="shared" si="17"/>
        <v>0.1657149951291699</v>
      </c>
      <c r="M31" s="21">
        <f t="shared" si="17"/>
        <v>0.16692693596279623</v>
      </c>
      <c r="N31" s="21">
        <f t="shared" si="17"/>
        <v>0.15340569112672917</v>
      </c>
      <c r="O31" s="21">
        <f t="shared" si="17"/>
        <v>0.1565147900893869</v>
      </c>
      <c r="P31" s="21">
        <f t="shared" si="17"/>
        <v>0.15354906334584406</v>
      </c>
      <c r="Q31" s="21">
        <f t="shared" si="17"/>
        <v>0.15517577481455108</v>
      </c>
      <c r="R31" s="21">
        <f t="shared" si="17"/>
        <v>0.15958488378791919</v>
      </c>
      <c r="S31" s="21">
        <f t="shared" si="17"/>
        <v>0.1559281676127664</v>
      </c>
      <c r="T31" s="21">
        <f t="shared" si="17"/>
        <v>0.16502722053541141</v>
      </c>
      <c r="U31" s="21">
        <f t="shared" si="17"/>
        <v>0.17457726614186025</v>
      </c>
      <c r="V31" s="21">
        <f t="shared" si="17"/>
        <v>0.19436878947810771</v>
      </c>
      <c r="W31" s="21">
        <f t="shared" si="17"/>
        <v>0.20845190698726326</v>
      </c>
      <c r="X31" s="21">
        <f t="shared" si="17"/>
        <v>0.20580003761437257</v>
      </c>
      <c r="Y31" s="21">
        <f t="shared" si="17"/>
        <v>0.21689152962643676</v>
      </c>
      <c r="Z31" s="21">
        <f t="shared" si="17"/>
        <v>0.23891910882774267</v>
      </c>
      <c r="AA31" s="21">
        <f t="shared" si="17"/>
        <v>0.24759509187994577</v>
      </c>
      <c r="AB31" s="21">
        <f t="shared" si="17"/>
        <v>0.25138566959236519</v>
      </c>
      <c r="AC31" s="21">
        <f t="shared" si="17"/>
        <v>0.26315561468201942</v>
      </c>
      <c r="AD31" s="21">
        <f t="shared" si="17"/>
        <v>0.26077153656825813</v>
      </c>
      <c r="AE31" s="21">
        <f t="shared" si="17"/>
        <v>0.26103595237000105</v>
      </c>
    </row>
    <row r="32" spans="1:31" x14ac:dyDescent="0.2">
      <c r="A32" s="13" t="s">
        <v>73</v>
      </c>
      <c r="B32" s="4" t="s">
        <v>74</v>
      </c>
      <c r="C32" s="21">
        <f t="shared" ref="C32" si="18">+C34</f>
        <v>2.3984030511021064E-5</v>
      </c>
      <c r="D32" s="21">
        <f t="shared" ref="D32:AE32" si="19">+D34</f>
        <v>1.1078684448106153E-5</v>
      </c>
      <c r="E32" s="21">
        <f t="shared" si="19"/>
        <v>2.0516621748882012E-5</v>
      </c>
      <c r="F32" s="21">
        <f t="shared" si="19"/>
        <v>3.6841327968218252E-5</v>
      </c>
      <c r="G32" s="21">
        <f t="shared" si="19"/>
        <v>4.2984552141047266E-5</v>
      </c>
      <c r="H32" s="21">
        <f t="shared" si="19"/>
        <v>7.017296623684381E-5</v>
      </c>
      <c r="I32" s="21">
        <f t="shared" si="19"/>
        <v>8.4627199454405074E-5</v>
      </c>
      <c r="J32" s="21">
        <f t="shared" si="19"/>
        <v>1.148726933216086E-4</v>
      </c>
      <c r="K32" s="21">
        <f t="shared" si="19"/>
        <v>1.2962717230465703E-4</v>
      </c>
      <c r="L32" s="21">
        <f t="shared" si="19"/>
        <v>1.0771757569960905E-4</v>
      </c>
      <c r="M32" s="21">
        <f t="shared" si="19"/>
        <v>8.3776414415453145E-5</v>
      </c>
      <c r="N32" s="21">
        <f t="shared" si="19"/>
        <v>9.6595783028616955E-5</v>
      </c>
      <c r="O32" s="21">
        <f t="shared" si="19"/>
        <v>7.7290085116116643E-5</v>
      </c>
      <c r="P32" s="21">
        <f t="shared" si="19"/>
        <v>5.0542437831008589E-5</v>
      </c>
      <c r="Q32" s="21">
        <f t="shared" si="19"/>
        <v>5.7322927214370182E-5</v>
      </c>
      <c r="R32" s="21">
        <f t="shared" si="19"/>
        <v>7.3608331258989291E-5</v>
      </c>
      <c r="S32" s="21">
        <f t="shared" si="19"/>
        <v>7.2464751226693268E-5</v>
      </c>
      <c r="T32" s="21">
        <f t="shared" si="19"/>
        <v>7.9954782746761844E-5</v>
      </c>
      <c r="U32" s="21">
        <f t="shared" si="19"/>
        <v>1.1166505764505728E-4</v>
      </c>
      <c r="V32" s="21">
        <f t="shared" si="19"/>
        <v>7.3826769536791773E-5</v>
      </c>
      <c r="W32" s="21">
        <f t="shared" si="19"/>
        <v>6.7212571935350486E-5</v>
      </c>
      <c r="X32" s="21">
        <f t="shared" si="19"/>
        <v>8.0861388109808625E-5</v>
      </c>
      <c r="Y32" s="21">
        <f t="shared" si="19"/>
        <v>1.2713492323420465E-4</v>
      </c>
      <c r="Z32" s="21">
        <f t="shared" si="19"/>
        <v>1.0908274939203954E-4</v>
      </c>
      <c r="AA32" s="21">
        <f t="shared" si="19"/>
        <v>1.0946430757740252E-4</v>
      </c>
      <c r="AB32" s="21">
        <f t="shared" si="19"/>
        <v>1.7777425814265036E-4</v>
      </c>
      <c r="AC32" s="21">
        <f t="shared" si="19"/>
        <v>1.3456065454307107E-4</v>
      </c>
      <c r="AD32" s="21">
        <f t="shared" si="19"/>
        <v>3.4329369267742014E-4</v>
      </c>
      <c r="AE32" s="21">
        <f t="shared" si="19"/>
        <v>5.1820077575855778E-4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2.3984030511021064E-5</v>
      </c>
      <c r="D34" s="27">
        <v>1.1078684448106153E-5</v>
      </c>
      <c r="E34" s="27">
        <v>2.0516621748882012E-5</v>
      </c>
      <c r="F34" s="27">
        <v>3.6841327968218252E-5</v>
      </c>
      <c r="G34" s="27">
        <v>4.2984552141047266E-5</v>
      </c>
      <c r="H34" s="27">
        <v>7.017296623684381E-5</v>
      </c>
      <c r="I34" s="27">
        <v>8.4627199454405074E-5</v>
      </c>
      <c r="J34" s="27">
        <v>1.148726933216086E-4</v>
      </c>
      <c r="K34" s="27">
        <v>1.2962717230465703E-4</v>
      </c>
      <c r="L34" s="27">
        <v>1.0771757569960905E-4</v>
      </c>
      <c r="M34" s="27">
        <v>8.3776414415453145E-5</v>
      </c>
      <c r="N34" s="27">
        <v>9.6595783028616955E-5</v>
      </c>
      <c r="O34" s="27">
        <v>7.7290085116116643E-5</v>
      </c>
      <c r="P34" s="27">
        <v>5.0542437831008589E-5</v>
      </c>
      <c r="Q34" s="27">
        <v>5.7322927214370182E-5</v>
      </c>
      <c r="R34" s="27">
        <v>7.3608331258989291E-5</v>
      </c>
      <c r="S34" s="27">
        <v>7.2464751226693268E-5</v>
      </c>
      <c r="T34" s="27">
        <v>7.9954782746761844E-5</v>
      </c>
      <c r="U34" s="27">
        <v>1.1166505764505728E-4</v>
      </c>
      <c r="V34" s="27">
        <v>7.3826769536791773E-5</v>
      </c>
      <c r="W34" s="27">
        <v>6.7212571935350486E-5</v>
      </c>
      <c r="X34" s="27">
        <v>8.0861388109808625E-5</v>
      </c>
      <c r="Y34" s="27">
        <v>1.2713492323420465E-4</v>
      </c>
      <c r="Z34" s="27">
        <v>1.0908274939203954E-4</v>
      </c>
      <c r="AA34" s="27">
        <v>1.0946430757740252E-4</v>
      </c>
      <c r="AB34" s="27">
        <v>1.7777425814265036E-4</v>
      </c>
      <c r="AC34" s="27">
        <v>1.3456065454307107E-4</v>
      </c>
      <c r="AD34" s="27">
        <v>3.4329369267742014E-4</v>
      </c>
      <c r="AE34" s="27">
        <v>5.1820077575855778E-4</v>
      </c>
    </row>
    <row r="35" spans="1:31" x14ac:dyDescent="0.2">
      <c r="A35" s="13" t="s">
        <v>79</v>
      </c>
      <c r="B35" s="4" t="s">
        <v>80</v>
      </c>
      <c r="C35" s="21">
        <f t="shared" ref="C35" si="20">+C36+C39+C42+C43+C44+C45</f>
        <v>7.8966550280926612E-2</v>
      </c>
      <c r="D35" s="21">
        <f t="shared" ref="D35:AE35" si="21">+D36+D39+D42+D43+D44+D45</f>
        <v>8.1897291289574778E-2</v>
      </c>
      <c r="E35" s="21">
        <f t="shared" si="21"/>
        <v>8.9474878992002016E-2</v>
      </c>
      <c r="F35" s="21">
        <f t="shared" si="21"/>
        <v>9.5261804420085416E-2</v>
      </c>
      <c r="G35" s="21">
        <f t="shared" si="21"/>
        <v>0.10692378749644947</v>
      </c>
      <c r="H35" s="21">
        <f t="shared" si="21"/>
        <v>0.11381714230726073</v>
      </c>
      <c r="I35" s="21">
        <f t="shared" si="21"/>
        <v>0.11997584824388778</v>
      </c>
      <c r="J35" s="21">
        <f t="shared" si="21"/>
        <v>0.12275307451798333</v>
      </c>
      <c r="K35" s="21">
        <f t="shared" si="21"/>
        <v>0.12599694202781339</v>
      </c>
      <c r="L35" s="21">
        <f t="shared" si="21"/>
        <v>0.12674898257930117</v>
      </c>
      <c r="M35" s="21">
        <f t="shared" si="21"/>
        <v>0.12606775488840191</v>
      </c>
      <c r="N35" s="21">
        <f t="shared" si="21"/>
        <v>0.11449636721591158</v>
      </c>
      <c r="O35" s="21">
        <f t="shared" si="21"/>
        <v>0.11578785623507153</v>
      </c>
      <c r="P35" s="21">
        <f t="shared" si="21"/>
        <v>0.11457242079002297</v>
      </c>
      <c r="Q35" s="21">
        <f t="shared" si="21"/>
        <v>0.11618345920652545</v>
      </c>
      <c r="R35" s="21">
        <f t="shared" si="21"/>
        <v>0.11854138416224125</v>
      </c>
      <c r="S35" s="21">
        <f t="shared" si="21"/>
        <v>0.1191916225014733</v>
      </c>
      <c r="T35" s="21">
        <f t="shared" si="21"/>
        <v>0.12716040209932269</v>
      </c>
      <c r="U35" s="21">
        <f t="shared" si="21"/>
        <v>0.13150813992793875</v>
      </c>
      <c r="V35" s="21">
        <f t="shared" si="21"/>
        <v>0.14469629587966348</v>
      </c>
      <c r="W35" s="21">
        <f t="shared" si="21"/>
        <v>0.15589544928119162</v>
      </c>
      <c r="X35" s="21">
        <f t="shared" si="21"/>
        <v>0.15646047180368713</v>
      </c>
      <c r="Y35" s="21">
        <f t="shared" si="21"/>
        <v>0.16560213843102151</v>
      </c>
      <c r="Z35" s="21">
        <f t="shared" si="21"/>
        <v>0.18214756252947037</v>
      </c>
      <c r="AA35" s="21">
        <f t="shared" si="21"/>
        <v>0.18875849431177411</v>
      </c>
      <c r="AB35" s="21">
        <f t="shared" si="21"/>
        <v>0.19257585462722163</v>
      </c>
      <c r="AC35" s="21">
        <f t="shared" si="21"/>
        <v>0.20230776583404814</v>
      </c>
      <c r="AD35" s="21">
        <f t="shared" si="21"/>
        <v>0.19930527937652925</v>
      </c>
      <c r="AE35" s="21">
        <f t="shared" si="21"/>
        <v>0.20412893161696893</v>
      </c>
    </row>
    <row r="36" spans="1:31" x14ac:dyDescent="0.2">
      <c r="A36" s="13" t="s">
        <v>81</v>
      </c>
      <c r="B36" s="4" t="s">
        <v>82</v>
      </c>
      <c r="C36" s="21">
        <f t="shared" ref="C36" si="22">+C37+C38</f>
        <v>2.8077927378470816E-2</v>
      </c>
      <c r="D36" s="21">
        <f t="shared" ref="D36:AE36" si="23">+D37+D38</f>
        <v>2.9206828748007611E-2</v>
      </c>
      <c r="E36" s="21">
        <f t="shared" si="23"/>
        <v>3.1687377465296422E-2</v>
      </c>
      <c r="F36" s="21">
        <f t="shared" si="23"/>
        <v>3.3701095892798447E-2</v>
      </c>
      <c r="G36" s="21">
        <f t="shared" si="23"/>
        <v>3.7865813710172516E-2</v>
      </c>
      <c r="H36" s="21">
        <f t="shared" si="23"/>
        <v>4.0997639435469621E-2</v>
      </c>
      <c r="I36" s="21">
        <f t="shared" si="23"/>
        <v>4.3904278325472001E-2</v>
      </c>
      <c r="J36" s="21">
        <f t="shared" si="23"/>
        <v>4.5541692452764626E-2</v>
      </c>
      <c r="K36" s="21">
        <f t="shared" si="23"/>
        <v>4.7410763780736984E-2</v>
      </c>
      <c r="L36" s="21">
        <f t="shared" si="23"/>
        <v>4.909107258720611E-2</v>
      </c>
      <c r="M36" s="21">
        <f t="shared" si="23"/>
        <v>4.943644175471959E-2</v>
      </c>
      <c r="N36" s="21">
        <f t="shared" si="23"/>
        <v>4.5409787414754058E-2</v>
      </c>
      <c r="O36" s="21">
        <f t="shared" si="23"/>
        <v>4.843515924222333E-2</v>
      </c>
      <c r="P36" s="21">
        <f t="shared" si="23"/>
        <v>4.7674401244023175E-2</v>
      </c>
      <c r="Q36" s="21">
        <f t="shared" si="23"/>
        <v>5.0880451122379766E-2</v>
      </c>
      <c r="R36" s="21">
        <f t="shared" si="23"/>
        <v>5.1666823686410096E-2</v>
      </c>
      <c r="S36" s="21">
        <f t="shared" si="23"/>
        <v>5.0984566353995502E-2</v>
      </c>
      <c r="T36" s="21">
        <f t="shared" si="23"/>
        <v>5.5130605052475017E-2</v>
      </c>
      <c r="U36" s="21">
        <f t="shared" si="23"/>
        <v>5.8038761181446602E-2</v>
      </c>
      <c r="V36" s="21">
        <f t="shared" si="23"/>
        <v>6.7223214756431032E-2</v>
      </c>
      <c r="W36" s="21">
        <f t="shared" si="23"/>
        <v>7.8620243040556662E-2</v>
      </c>
      <c r="X36" s="21">
        <f t="shared" si="23"/>
        <v>7.8909337338181812E-2</v>
      </c>
      <c r="Y36" s="21">
        <f t="shared" si="23"/>
        <v>9.1850278782529202E-2</v>
      </c>
      <c r="Z36" s="21">
        <f t="shared" si="23"/>
        <v>0.1058394566674466</v>
      </c>
      <c r="AA36" s="21">
        <f t="shared" si="23"/>
        <v>0.11401528597409422</v>
      </c>
      <c r="AB36" s="21">
        <f t="shared" si="23"/>
        <v>0.11621271107267597</v>
      </c>
      <c r="AC36" s="21">
        <f t="shared" si="23"/>
        <v>0.12350451028666502</v>
      </c>
      <c r="AD36" s="21">
        <f t="shared" si="23"/>
        <v>0.12660142644599759</v>
      </c>
      <c r="AE36" s="21">
        <f t="shared" si="23"/>
        <v>0.1272630801214838</v>
      </c>
    </row>
    <row r="37" spans="1:31" x14ac:dyDescent="0.2">
      <c r="A37" s="13" t="s">
        <v>83</v>
      </c>
      <c r="B37" s="4" t="s">
        <v>84</v>
      </c>
      <c r="C37" s="27">
        <v>7.2145951251213877E-4</v>
      </c>
      <c r="D37" s="27">
        <v>8.843697250148796E-4</v>
      </c>
      <c r="E37" s="27">
        <v>5.2363996875881037E-4</v>
      </c>
      <c r="F37" s="27">
        <v>6.8655018126155131E-4</v>
      </c>
      <c r="G37" s="27">
        <v>8.0291461876350913E-4</v>
      </c>
      <c r="H37" s="27">
        <v>4.0250995378547328E-3</v>
      </c>
      <c r="I37" s="27">
        <v>7.4699496777859246E-3</v>
      </c>
      <c r="J37" s="27">
        <v>1.0764774364673572E-2</v>
      </c>
      <c r="K37" s="27">
        <v>1.4276184794127993E-2</v>
      </c>
      <c r="L37" s="27">
        <v>1.7721935264843162E-2</v>
      </c>
      <c r="M37" s="27">
        <v>2.0811440947543506E-2</v>
      </c>
      <c r="N37" s="27">
        <v>2.1742359325290443E-2</v>
      </c>
      <c r="O37" s="27">
        <v>2.6439592929940272E-2</v>
      </c>
      <c r="P37" s="27">
        <v>2.8284503207274832E-2</v>
      </c>
      <c r="Q37" s="27">
        <v>3.270662871110077E-2</v>
      </c>
      <c r="R37" s="27">
        <v>3.5491868258938027E-2</v>
      </c>
      <c r="S37" s="27">
        <v>3.7239314376029127E-2</v>
      </c>
      <c r="T37" s="27">
        <v>4.2139054296815394E-2</v>
      </c>
      <c r="U37" s="27">
        <v>4.6398186099656152E-2</v>
      </c>
      <c r="V37" s="27">
        <v>5.5892261442995722E-2</v>
      </c>
      <c r="W37" s="27">
        <v>6.7231468163772609E-2</v>
      </c>
      <c r="X37" s="27">
        <v>6.939737076949043E-2</v>
      </c>
      <c r="Y37" s="27">
        <v>8.2808842367021976E-2</v>
      </c>
      <c r="Z37" s="27">
        <v>9.7010977012374128E-2</v>
      </c>
      <c r="AA37" s="27">
        <v>0.1060595465114732</v>
      </c>
      <c r="AB37" s="27">
        <v>0.10940018040757286</v>
      </c>
      <c r="AC37" s="27">
        <v>0.11738958692729425</v>
      </c>
      <c r="AD37" s="27">
        <v>0.12147738195917837</v>
      </c>
      <c r="AE37" s="27">
        <v>0.1229656383330814</v>
      </c>
    </row>
    <row r="38" spans="1:31" x14ac:dyDescent="0.2">
      <c r="A38" s="13" t="s">
        <v>85</v>
      </c>
      <c r="B38" s="4" t="s">
        <v>86</v>
      </c>
      <c r="C38" s="27">
        <v>2.7356467865958679E-2</v>
      </c>
      <c r="D38" s="27">
        <v>2.832245902299273E-2</v>
      </c>
      <c r="E38" s="27">
        <v>3.1163737496537613E-2</v>
      </c>
      <c r="F38" s="27">
        <v>3.3014545711536898E-2</v>
      </c>
      <c r="G38" s="27">
        <v>3.7062899091409009E-2</v>
      </c>
      <c r="H38" s="27">
        <v>3.6972539897614891E-2</v>
      </c>
      <c r="I38" s="27">
        <v>3.6434328647686073E-2</v>
      </c>
      <c r="J38" s="27">
        <v>3.4776918088091052E-2</v>
      </c>
      <c r="K38" s="27">
        <v>3.3134578986608994E-2</v>
      </c>
      <c r="L38" s="27">
        <v>3.1369137322362947E-2</v>
      </c>
      <c r="M38" s="27">
        <v>2.8625000807176081E-2</v>
      </c>
      <c r="N38" s="27">
        <v>2.3667428089463614E-2</v>
      </c>
      <c r="O38" s="27">
        <v>2.1995566312283055E-2</v>
      </c>
      <c r="P38" s="27">
        <v>1.9389898036748343E-2</v>
      </c>
      <c r="Q38" s="27">
        <v>1.8173822411278993E-2</v>
      </c>
      <c r="R38" s="27">
        <v>1.6174955427472073E-2</v>
      </c>
      <c r="S38" s="27">
        <v>1.3745251977966375E-2</v>
      </c>
      <c r="T38" s="27">
        <v>1.2991550755659621E-2</v>
      </c>
      <c r="U38" s="27">
        <v>1.1640575081790453E-2</v>
      </c>
      <c r="V38" s="27">
        <v>1.1330953313435303E-2</v>
      </c>
      <c r="W38" s="27">
        <v>1.1388774876784047E-2</v>
      </c>
      <c r="X38" s="27">
        <v>9.5119665686913841E-3</v>
      </c>
      <c r="Y38" s="27">
        <v>9.0414364155072223E-3</v>
      </c>
      <c r="Z38" s="27">
        <v>8.8284796550724669E-3</v>
      </c>
      <c r="AA38" s="27">
        <v>7.9557394626210108E-3</v>
      </c>
      <c r="AB38" s="27">
        <v>6.8125306651031104E-3</v>
      </c>
      <c r="AC38" s="27">
        <v>6.114923359370774E-3</v>
      </c>
      <c r="AD38" s="27">
        <v>5.1240444868192103E-3</v>
      </c>
      <c r="AE38" s="27">
        <v>4.2974417884024032E-3</v>
      </c>
    </row>
    <row r="39" spans="1:31" x14ac:dyDescent="0.2">
      <c r="A39" s="13" t="s">
        <v>87</v>
      </c>
      <c r="B39" s="4" t="s">
        <v>88</v>
      </c>
      <c r="C39" s="21">
        <f t="shared" ref="C39" si="24">+C40+C41</f>
        <v>3.0095757598225602E-2</v>
      </c>
      <c r="D39" s="21">
        <f t="shared" ref="D39:AE39" si="25">+D40+D41</f>
        <v>3.1218955422135961E-2</v>
      </c>
      <c r="E39" s="21">
        <f t="shared" si="25"/>
        <v>3.4424527690723447E-2</v>
      </c>
      <c r="F39" s="21">
        <f t="shared" si="25"/>
        <v>3.6552063448955022E-2</v>
      </c>
      <c r="G39" s="21">
        <f t="shared" si="25"/>
        <v>4.1139374660023272E-2</v>
      </c>
      <c r="H39" s="21">
        <f t="shared" si="25"/>
        <v>4.36215658320089E-2</v>
      </c>
      <c r="I39" s="21">
        <f t="shared" si="25"/>
        <v>4.58065041704502E-2</v>
      </c>
      <c r="J39" s="21">
        <f t="shared" si="25"/>
        <v>4.672472334650473E-2</v>
      </c>
      <c r="K39" s="21">
        <f t="shared" si="25"/>
        <v>4.7728329108429758E-2</v>
      </c>
      <c r="L39" s="21">
        <f t="shared" si="25"/>
        <v>4.85399142635356E-2</v>
      </c>
      <c r="M39" s="21">
        <f t="shared" si="25"/>
        <v>4.8086579603740111E-2</v>
      </c>
      <c r="N39" s="21">
        <f t="shared" si="25"/>
        <v>4.3136237561343167E-2</v>
      </c>
      <c r="O39" s="21">
        <f t="shared" si="25"/>
        <v>4.3288587828676596E-2</v>
      </c>
      <c r="P39" s="21">
        <f t="shared" si="25"/>
        <v>4.1780551407690825E-2</v>
      </c>
      <c r="Q39" s="21">
        <f t="shared" si="25"/>
        <v>3.9370953796012062E-2</v>
      </c>
      <c r="R39" s="21">
        <f t="shared" si="25"/>
        <v>4.1598218753536524E-2</v>
      </c>
      <c r="S39" s="21">
        <f t="shared" si="25"/>
        <v>4.0477302556956918E-2</v>
      </c>
      <c r="T39" s="21">
        <f t="shared" si="25"/>
        <v>4.2898280715503445E-2</v>
      </c>
      <c r="U39" s="21">
        <f t="shared" si="25"/>
        <v>4.2909633006098208E-2</v>
      </c>
      <c r="V39" s="21">
        <f t="shared" si="25"/>
        <v>4.7275643328792763E-2</v>
      </c>
      <c r="W39" s="21">
        <f t="shared" si="25"/>
        <v>4.9625467131121315E-2</v>
      </c>
      <c r="X39" s="21">
        <f t="shared" si="25"/>
        <v>4.8546280818933363E-2</v>
      </c>
      <c r="Y39" s="21">
        <f t="shared" si="25"/>
        <v>4.6927571443961022E-2</v>
      </c>
      <c r="Z39" s="21">
        <f t="shared" si="25"/>
        <v>4.9349901613121881E-2</v>
      </c>
      <c r="AA39" s="21">
        <f t="shared" si="25"/>
        <v>4.9347539352905638E-2</v>
      </c>
      <c r="AB39" s="21">
        <f t="shared" si="25"/>
        <v>4.9994108669755066E-2</v>
      </c>
      <c r="AC39" s="21">
        <f t="shared" si="25"/>
        <v>5.1256158682623912E-2</v>
      </c>
      <c r="AD39" s="21">
        <f t="shared" si="25"/>
        <v>4.9364582144057367E-2</v>
      </c>
      <c r="AE39" s="21">
        <f t="shared" si="25"/>
        <v>4.9042786172124056E-2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3.510573328871646E-19</v>
      </c>
      <c r="H40" s="27">
        <v>2.4591537913333148E-3</v>
      </c>
      <c r="I40" s="27">
        <v>5.1086852683601292E-3</v>
      </c>
      <c r="J40" s="27">
        <v>7.7349243695564937E-3</v>
      </c>
      <c r="K40" s="27">
        <v>1.0427353684744034E-2</v>
      </c>
      <c r="L40" s="27">
        <v>1.3119196949174303E-2</v>
      </c>
      <c r="M40" s="27">
        <v>1.5447563743144412E-2</v>
      </c>
      <c r="N40" s="27">
        <v>1.6023923037835681E-2</v>
      </c>
      <c r="O40" s="27">
        <v>1.822742141431891E-2</v>
      </c>
      <c r="P40" s="27">
        <v>1.9645895649022575E-2</v>
      </c>
      <c r="Q40" s="27">
        <v>2.0423555838048911E-2</v>
      </c>
      <c r="R40" s="27">
        <v>2.3621196106417372E-2</v>
      </c>
      <c r="S40" s="27">
        <v>2.4948412993869285E-2</v>
      </c>
      <c r="T40" s="27">
        <v>2.851169237466978E-2</v>
      </c>
      <c r="U40" s="27">
        <v>3.0620011862487986E-2</v>
      </c>
      <c r="V40" s="27">
        <v>3.4970497187402409E-2</v>
      </c>
      <c r="W40" s="27">
        <v>3.7857323033971831E-2</v>
      </c>
      <c r="X40" s="27">
        <v>3.8230868605536796E-2</v>
      </c>
      <c r="Y40" s="27">
        <v>3.7304846762040385E-2</v>
      </c>
      <c r="Z40" s="27">
        <v>4.0034083762873471E-2</v>
      </c>
      <c r="AA40" s="27">
        <v>4.063528839485523E-2</v>
      </c>
      <c r="AB40" s="27">
        <v>4.2026644644401534E-2</v>
      </c>
      <c r="AC40" s="27">
        <v>4.3833824989199015E-2</v>
      </c>
      <c r="AD40" s="27">
        <v>4.3117372214659576E-2</v>
      </c>
      <c r="AE40" s="27">
        <v>4.325797922782295E-2</v>
      </c>
    </row>
    <row r="41" spans="1:31" x14ac:dyDescent="0.2">
      <c r="A41" s="13" t="s">
        <v>91</v>
      </c>
      <c r="B41" s="4" t="s">
        <v>92</v>
      </c>
      <c r="C41" s="27">
        <v>3.0095757598225602E-2</v>
      </c>
      <c r="D41" s="27">
        <v>3.1218955422135961E-2</v>
      </c>
      <c r="E41" s="27">
        <v>3.4424527690723447E-2</v>
      </c>
      <c r="F41" s="27">
        <v>3.6552063448955022E-2</v>
      </c>
      <c r="G41" s="27">
        <v>4.1139374660023272E-2</v>
      </c>
      <c r="H41" s="27">
        <v>4.1162412040675583E-2</v>
      </c>
      <c r="I41" s="27">
        <v>4.0697818902090073E-2</v>
      </c>
      <c r="J41" s="27">
        <v>3.8989798976948237E-2</v>
      </c>
      <c r="K41" s="27">
        <v>3.7300975423685725E-2</v>
      </c>
      <c r="L41" s="27">
        <v>3.5420717314361298E-2</v>
      </c>
      <c r="M41" s="27">
        <v>3.2639015860595699E-2</v>
      </c>
      <c r="N41" s="27">
        <v>2.7112314523507486E-2</v>
      </c>
      <c r="O41" s="27">
        <v>2.5061166414357686E-2</v>
      </c>
      <c r="P41" s="27">
        <v>2.2134655758668246E-2</v>
      </c>
      <c r="Q41" s="27">
        <v>1.8947397957963151E-2</v>
      </c>
      <c r="R41" s="27">
        <v>1.7977022647119152E-2</v>
      </c>
      <c r="S41" s="27">
        <v>1.5528889563087629E-2</v>
      </c>
      <c r="T41" s="27">
        <v>1.4386588340833666E-2</v>
      </c>
      <c r="U41" s="27">
        <v>1.2289621143610225E-2</v>
      </c>
      <c r="V41" s="27">
        <v>1.2305146141390355E-2</v>
      </c>
      <c r="W41" s="27">
        <v>1.1768144097149482E-2</v>
      </c>
      <c r="X41" s="27">
        <v>1.0315412213396567E-2</v>
      </c>
      <c r="Y41" s="27">
        <v>9.6227246819206372E-3</v>
      </c>
      <c r="Z41" s="27">
        <v>9.3158178502484121E-3</v>
      </c>
      <c r="AA41" s="27">
        <v>8.7122509580504059E-3</v>
      </c>
      <c r="AB41" s="27">
        <v>7.967464025353534E-3</v>
      </c>
      <c r="AC41" s="27">
        <v>7.4223336934248962E-3</v>
      </c>
      <c r="AD41" s="27">
        <v>6.247209929397788E-3</v>
      </c>
      <c r="AE41" s="27">
        <v>5.7848069443011043E-3</v>
      </c>
    </row>
    <row r="42" spans="1:31" x14ac:dyDescent="0.2">
      <c r="A42" s="13" t="s">
        <v>93</v>
      </c>
      <c r="B42" s="4" t="s">
        <v>94</v>
      </c>
      <c r="C42" s="27">
        <v>2.0754084257109385E-2</v>
      </c>
      <c r="D42" s="27">
        <v>2.143252994907334E-2</v>
      </c>
      <c r="E42" s="27">
        <v>2.3321168752746226E-2</v>
      </c>
      <c r="F42" s="27">
        <v>2.4965655823879666E-2</v>
      </c>
      <c r="G42" s="27">
        <v>2.7871447320355364E-2</v>
      </c>
      <c r="H42" s="27">
        <v>2.9151917867558903E-2</v>
      </c>
      <c r="I42" s="27">
        <v>3.0220568230497086E-2</v>
      </c>
      <c r="J42" s="27">
        <v>3.0444843730769267E-2</v>
      </c>
      <c r="K42" s="27">
        <v>3.0818508321262955E-2</v>
      </c>
      <c r="L42" s="27">
        <v>2.9080479657289094E-2</v>
      </c>
      <c r="M42" s="27">
        <v>2.8512958714363178E-2</v>
      </c>
      <c r="N42" s="27">
        <v>2.5923787074004643E-2</v>
      </c>
      <c r="O42" s="27">
        <v>2.4039013866192487E-2</v>
      </c>
      <c r="P42" s="27">
        <v>2.5095142726529244E-2</v>
      </c>
      <c r="Q42" s="27">
        <v>2.5913237585538922E-2</v>
      </c>
      <c r="R42" s="27">
        <v>2.5256020498783033E-2</v>
      </c>
      <c r="S42" s="27">
        <v>2.770094683706454E-2</v>
      </c>
      <c r="T42" s="27">
        <v>2.9084620347264882E-2</v>
      </c>
      <c r="U42" s="27">
        <v>3.0490198665505262E-2</v>
      </c>
      <c r="V42" s="27">
        <v>3.011701094669977E-2</v>
      </c>
      <c r="W42" s="27">
        <v>2.755906047075633E-2</v>
      </c>
      <c r="X42" s="27">
        <v>2.8915097115480421E-2</v>
      </c>
      <c r="Y42" s="27">
        <v>2.6708767428241041E-2</v>
      </c>
      <c r="Z42" s="27">
        <v>2.6815759477285005E-2</v>
      </c>
      <c r="AA42" s="27">
        <v>2.52297012102893E-2</v>
      </c>
      <c r="AB42" s="27">
        <v>2.6201939352411514E-2</v>
      </c>
      <c r="AC42" s="27">
        <v>2.7366564538124576E-2</v>
      </c>
      <c r="AD42" s="27">
        <v>2.3152797979610722E-2</v>
      </c>
      <c r="AE42" s="27">
        <v>2.7635175174337549E-2</v>
      </c>
    </row>
    <row r="43" spans="1:31" x14ac:dyDescent="0.2">
      <c r="A43" s="13" t="s">
        <v>95</v>
      </c>
      <c r="B43" s="4" t="s">
        <v>96</v>
      </c>
      <c r="C43" s="27">
        <v>3.878104712080231E-5</v>
      </c>
      <c r="D43" s="27">
        <v>3.8977170357867254E-5</v>
      </c>
      <c r="E43" s="27">
        <v>4.1805083235923542E-5</v>
      </c>
      <c r="F43" s="27">
        <v>4.2989254452289342E-5</v>
      </c>
      <c r="G43" s="27">
        <v>4.7151805898317389E-5</v>
      </c>
      <c r="H43" s="27">
        <v>4.6019172223319557E-5</v>
      </c>
      <c r="I43" s="27">
        <v>4.4497517468484279E-5</v>
      </c>
      <c r="J43" s="27">
        <v>4.1814987944694399E-5</v>
      </c>
      <c r="K43" s="27">
        <v>3.9340817383693221E-5</v>
      </c>
      <c r="L43" s="27">
        <v>3.7516071270375443E-5</v>
      </c>
      <c r="M43" s="27">
        <v>3.1774815579037747E-5</v>
      </c>
      <c r="N43" s="27">
        <v>2.6555165809709013E-5</v>
      </c>
      <c r="O43" s="27">
        <v>2.5095297979117983E-5</v>
      </c>
      <c r="P43" s="27">
        <v>2.2325411779735517E-5</v>
      </c>
      <c r="Q43" s="27">
        <v>1.8816702594715867E-5</v>
      </c>
      <c r="R43" s="27">
        <v>2.0321223511582503E-5</v>
      </c>
      <c r="S43" s="27">
        <v>2.8806753456342837E-5</v>
      </c>
      <c r="T43" s="27">
        <v>4.6895984079324143E-5</v>
      </c>
      <c r="U43" s="27">
        <v>6.9547074888686822E-5</v>
      </c>
      <c r="V43" s="27">
        <v>8.0426847739934165E-5</v>
      </c>
      <c r="W43" s="27">
        <v>9.0678638757336427E-5</v>
      </c>
      <c r="X43" s="27">
        <v>8.9756531091523514E-5</v>
      </c>
      <c r="Y43" s="27">
        <v>1.1552077629023259E-4</v>
      </c>
      <c r="Z43" s="27">
        <v>1.4244477161686741E-4</v>
      </c>
      <c r="AA43" s="27">
        <v>1.6596777448494516E-4</v>
      </c>
      <c r="AB43" s="27">
        <v>1.6709553237906604E-4</v>
      </c>
      <c r="AC43" s="27">
        <v>1.80532326634631E-4</v>
      </c>
      <c r="AD43" s="27">
        <v>1.8647280686356319E-4</v>
      </c>
      <c r="AE43" s="27">
        <v>1.8789014902355195E-4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26">+C49</f>
        <v>2.0040531976148215E-4</v>
      </c>
      <c r="D47" s="21">
        <f t="shared" ref="D47:AE47" si="27">+D49</f>
        <v>2.6654637718406701E-4</v>
      </c>
      <c r="E47" s="21">
        <f t="shared" si="27"/>
        <v>3.2280958989888681E-4</v>
      </c>
      <c r="F47" s="21">
        <f t="shared" si="27"/>
        <v>3.0338711900709098E-4</v>
      </c>
      <c r="G47" s="21">
        <f t="shared" si="27"/>
        <v>2.2545733574795405E-4</v>
      </c>
      <c r="H47" s="21">
        <f t="shared" si="27"/>
        <v>4.5455961522140826E-4</v>
      </c>
      <c r="I47" s="21">
        <f t="shared" si="27"/>
        <v>3.2431149378916877E-4</v>
      </c>
      <c r="J47" s="21">
        <f t="shared" si="27"/>
        <v>3.2497121084401896E-4</v>
      </c>
      <c r="K47" s="21">
        <f t="shared" si="27"/>
        <v>2.1605841500743243E-4</v>
      </c>
      <c r="L47" s="21">
        <f t="shared" si="27"/>
        <v>1.8425351036004359E-4</v>
      </c>
      <c r="M47" s="21">
        <f t="shared" si="27"/>
        <v>2.1846911209804837E-4</v>
      </c>
      <c r="N47" s="21">
        <f t="shared" si="27"/>
        <v>1.2374832611117029E-4</v>
      </c>
      <c r="O47" s="21">
        <f t="shared" si="27"/>
        <v>1.1329686197954215E-4</v>
      </c>
      <c r="P47" s="21">
        <f t="shared" si="27"/>
        <v>8.220345583855985E-5</v>
      </c>
      <c r="Q47" s="21">
        <f t="shared" si="27"/>
        <v>1.6841147594481981E-4</v>
      </c>
      <c r="R47" s="21">
        <f t="shared" si="27"/>
        <v>1.6719351671739242E-4</v>
      </c>
      <c r="S47" s="21">
        <f t="shared" si="27"/>
        <v>1.0699899451537602E-4</v>
      </c>
      <c r="T47" s="21">
        <f t="shared" si="27"/>
        <v>2.309347654882882E-4</v>
      </c>
      <c r="U47" s="21">
        <f t="shared" si="27"/>
        <v>4.8104010093146925E-5</v>
      </c>
      <c r="V47" s="21">
        <f t="shared" si="27"/>
        <v>4.0573871704760274E-5</v>
      </c>
      <c r="W47" s="21">
        <f t="shared" si="27"/>
        <v>0</v>
      </c>
      <c r="X47" s="21">
        <f t="shared" si="27"/>
        <v>6.3238430301076258E-5</v>
      </c>
      <c r="Y47" s="21">
        <f t="shared" si="27"/>
        <v>4.719603153782947E-5</v>
      </c>
      <c r="Z47" s="21">
        <f t="shared" si="27"/>
        <v>2.3577798513001284E-5</v>
      </c>
      <c r="AA47" s="21">
        <f t="shared" si="27"/>
        <v>2.4594563574083982E-4</v>
      </c>
      <c r="AB47" s="21">
        <f t="shared" si="27"/>
        <v>4.2032155432784261E-4</v>
      </c>
      <c r="AC47" s="21">
        <f t="shared" si="27"/>
        <v>5.4787468883769087E-5</v>
      </c>
      <c r="AD47" s="21">
        <f t="shared" si="27"/>
        <v>5.4777235455440939E-5</v>
      </c>
      <c r="AE47" s="21">
        <f t="shared" si="27"/>
        <v>2.0322970039226929E-5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2.0040531976148215E-4</v>
      </c>
      <c r="D49" s="27">
        <v>2.6654637718406701E-4</v>
      </c>
      <c r="E49" s="27">
        <v>3.2280958989888681E-4</v>
      </c>
      <c r="F49" s="27">
        <v>3.0338711900709098E-4</v>
      </c>
      <c r="G49" s="27">
        <v>2.2545733574795405E-4</v>
      </c>
      <c r="H49" s="27">
        <v>4.5455961522140826E-4</v>
      </c>
      <c r="I49" s="27">
        <v>3.2431149378916877E-4</v>
      </c>
      <c r="J49" s="27">
        <v>3.2497121084401896E-4</v>
      </c>
      <c r="K49" s="27">
        <v>2.1605841500743243E-4</v>
      </c>
      <c r="L49" s="27">
        <v>1.8425351036004359E-4</v>
      </c>
      <c r="M49" s="27">
        <v>2.1846911209804837E-4</v>
      </c>
      <c r="N49" s="27">
        <v>1.2374832611117029E-4</v>
      </c>
      <c r="O49" s="27">
        <v>1.1329686197954215E-4</v>
      </c>
      <c r="P49" s="27">
        <v>8.220345583855985E-5</v>
      </c>
      <c r="Q49" s="27">
        <v>1.6841147594481981E-4</v>
      </c>
      <c r="R49" s="27">
        <v>1.6719351671739242E-4</v>
      </c>
      <c r="S49" s="27">
        <v>1.0699899451537602E-4</v>
      </c>
      <c r="T49" s="27">
        <v>2.309347654882882E-4</v>
      </c>
      <c r="U49" s="27">
        <v>4.8104010093146925E-5</v>
      </c>
      <c r="V49" s="27">
        <v>4.0573871704760274E-5</v>
      </c>
      <c r="W49" s="27">
        <v>0</v>
      </c>
      <c r="X49" s="27">
        <v>6.3238430301076258E-5</v>
      </c>
      <c r="Y49" s="27">
        <v>4.719603153782947E-5</v>
      </c>
      <c r="Z49" s="27">
        <v>2.3577798513001284E-5</v>
      </c>
      <c r="AA49" s="27">
        <v>2.4594563574083982E-4</v>
      </c>
      <c r="AB49" s="27">
        <v>4.2032155432784261E-4</v>
      </c>
      <c r="AC49" s="27">
        <v>5.4787468883769087E-5</v>
      </c>
      <c r="AD49" s="27">
        <v>5.4777235455440939E-5</v>
      </c>
      <c r="AE49" s="27">
        <v>2.0322970039226929E-5</v>
      </c>
    </row>
    <row r="50" spans="1:31" x14ac:dyDescent="0.2">
      <c r="A50" s="13" t="s">
        <v>109</v>
      </c>
      <c r="B50" s="4" t="s">
        <v>110</v>
      </c>
      <c r="C50" s="21">
        <f t="shared" ref="C50" si="28">+C51+C52</f>
        <v>1.6186107083392031E-2</v>
      </c>
      <c r="D50" s="21">
        <f t="shared" ref="D50:AE50" si="29">+D51+D52</f>
        <v>1.7321924773213707E-2</v>
      </c>
      <c r="E50" s="21">
        <f t="shared" si="29"/>
        <v>1.9744393677436141E-2</v>
      </c>
      <c r="F50" s="21">
        <f t="shared" si="29"/>
        <v>2.1567724391288047E-2</v>
      </c>
      <c r="G50" s="21">
        <f t="shared" si="29"/>
        <v>2.5064377580920384E-2</v>
      </c>
      <c r="H50" s="21">
        <f t="shared" si="29"/>
        <v>2.7991754038780178E-2</v>
      </c>
      <c r="I50" s="21">
        <f t="shared" si="29"/>
        <v>3.0933530515746908E-2</v>
      </c>
      <c r="J50" s="21">
        <f t="shared" si="29"/>
        <v>3.3183824261046609E-2</v>
      </c>
      <c r="K50" s="21">
        <f t="shared" si="29"/>
        <v>3.5605574843887149E-2</v>
      </c>
      <c r="L50" s="21">
        <f t="shared" si="29"/>
        <v>3.8674041463809067E-2</v>
      </c>
      <c r="M50" s="21">
        <f t="shared" si="29"/>
        <v>4.0556935547880826E-2</v>
      </c>
      <c r="N50" s="21">
        <f t="shared" si="29"/>
        <v>3.8688979801677799E-2</v>
      </c>
      <c r="O50" s="21">
        <f t="shared" si="29"/>
        <v>4.0536346907219724E-2</v>
      </c>
      <c r="P50" s="21">
        <f t="shared" si="29"/>
        <v>3.8843896662151524E-2</v>
      </c>
      <c r="Q50" s="21">
        <f t="shared" si="29"/>
        <v>3.8766581204866424E-2</v>
      </c>
      <c r="R50" s="21">
        <f t="shared" si="29"/>
        <v>4.0802697777701541E-2</v>
      </c>
      <c r="S50" s="21">
        <f t="shared" si="29"/>
        <v>3.6557081365551011E-2</v>
      </c>
      <c r="T50" s="21">
        <f t="shared" si="29"/>
        <v>3.7555928887853682E-2</v>
      </c>
      <c r="U50" s="21">
        <f t="shared" si="29"/>
        <v>4.2909357146183283E-2</v>
      </c>
      <c r="V50" s="21">
        <f t="shared" si="29"/>
        <v>4.9558092957202676E-2</v>
      </c>
      <c r="W50" s="21">
        <f t="shared" si="29"/>
        <v>5.2489245134136296E-2</v>
      </c>
      <c r="X50" s="21">
        <f t="shared" si="29"/>
        <v>4.9195465992274562E-2</v>
      </c>
      <c r="Y50" s="21">
        <f t="shared" si="29"/>
        <v>5.1115060240643211E-2</v>
      </c>
      <c r="Z50" s="21">
        <f t="shared" si="29"/>
        <v>5.6638885750367261E-2</v>
      </c>
      <c r="AA50" s="21">
        <f t="shared" si="29"/>
        <v>5.8481187624853395E-2</v>
      </c>
      <c r="AB50" s="21">
        <f t="shared" si="29"/>
        <v>5.8211719152673071E-2</v>
      </c>
      <c r="AC50" s="21">
        <f t="shared" si="29"/>
        <v>6.0658500724544463E-2</v>
      </c>
      <c r="AD50" s="21">
        <f t="shared" si="29"/>
        <v>6.106818626359601E-2</v>
      </c>
      <c r="AE50" s="21">
        <f t="shared" si="29"/>
        <v>5.63684970072343E-2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1.6186107083392031E-2</v>
      </c>
      <c r="D52" s="27">
        <v>1.7321924773213707E-2</v>
      </c>
      <c r="E52" s="27">
        <v>1.9744393677436141E-2</v>
      </c>
      <c r="F52" s="27">
        <v>2.1567724391288047E-2</v>
      </c>
      <c r="G52" s="27">
        <v>2.5064377580920384E-2</v>
      </c>
      <c r="H52" s="27">
        <v>2.7991754038780178E-2</v>
      </c>
      <c r="I52" s="27">
        <v>3.0933530515746908E-2</v>
      </c>
      <c r="J52" s="27">
        <v>3.3183824261046609E-2</v>
      </c>
      <c r="K52" s="27">
        <v>3.5605574843887149E-2</v>
      </c>
      <c r="L52" s="27">
        <v>3.8674041463809067E-2</v>
      </c>
      <c r="M52" s="27">
        <v>4.0556935547880826E-2</v>
      </c>
      <c r="N52" s="27">
        <v>3.8688979801677799E-2</v>
      </c>
      <c r="O52" s="27">
        <v>4.0536346907219724E-2</v>
      </c>
      <c r="P52" s="27">
        <v>3.8843896662151524E-2</v>
      </c>
      <c r="Q52" s="27">
        <v>3.8766581204866424E-2</v>
      </c>
      <c r="R52" s="27">
        <v>4.0802697777701541E-2</v>
      </c>
      <c r="S52" s="27">
        <v>3.6557081365551011E-2</v>
      </c>
      <c r="T52" s="27">
        <v>3.7555928887853682E-2</v>
      </c>
      <c r="U52" s="27">
        <v>4.2909357146183283E-2</v>
      </c>
      <c r="V52" s="27">
        <v>4.9558092957202676E-2</v>
      </c>
      <c r="W52" s="27">
        <v>5.2489245134136296E-2</v>
      </c>
      <c r="X52" s="27">
        <v>4.9195465992274562E-2</v>
      </c>
      <c r="Y52" s="27">
        <v>5.1115060240643211E-2</v>
      </c>
      <c r="Z52" s="27">
        <v>5.6638885750367261E-2</v>
      </c>
      <c r="AA52" s="27">
        <v>5.8481187624853395E-2</v>
      </c>
      <c r="AB52" s="27">
        <v>5.8211719152673071E-2</v>
      </c>
      <c r="AC52" s="27">
        <v>6.0658500724544463E-2</v>
      </c>
      <c r="AD52" s="27">
        <v>6.106818626359601E-2</v>
      </c>
      <c r="AE52" s="27">
        <v>5.63684970072343E-2</v>
      </c>
    </row>
    <row r="53" spans="1:31" x14ac:dyDescent="0.2">
      <c r="A53" s="13" t="s">
        <v>115</v>
      </c>
      <c r="B53" s="4" t="s">
        <v>116</v>
      </c>
      <c r="C53" s="21">
        <f t="shared" ref="C53" si="30">+C54+C55+C56</f>
        <v>0.27349907467540852</v>
      </c>
      <c r="D53" s="21">
        <f t="shared" ref="D53:AE53" si="31">+D54+D55+D56</f>
        <v>0.30539666510028274</v>
      </c>
      <c r="E53" s="21">
        <f t="shared" si="31"/>
        <v>0.29665178836852518</v>
      </c>
      <c r="F53" s="21">
        <f t="shared" si="31"/>
        <v>0.2939459324904819</v>
      </c>
      <c r="G53" s="21">
        <f t="shared" si="31"/>
        <v>0.31395318131439354</v>
      </c>
      <c r="H53" s="21">
        <f t="shared" si="31"/>
        <v>0.29697196021887218</v>
      </c>
      <c r="I53" s="21">
        <f t="shared" si="31"/>
        <v>0.3031454977992456</v>
      </c>
      <c r="J53" s="21">
        <f t="shared" si="31"/>
        <v>0.23682714481379002</v>
      </c>
      <c r="K53" s="21">
        <f t="shared" si="31"/>
        <v>0.22669276519560516</v>
      </c>
      <c r="L53" s="21">
        <f t="shared" si="31"/>
        <v>0.22619581503564934</v>
      </c>
      <c r="M53" s="21">
        <f t="shared" si="31"/>
        <v>0.22406231193548498</v>
      </c>
      <c r="N53" s="21">
        <f t="shared" si="31"/>
        <v>0.22857453725184521</v>
      </c>
      <c r="O53" s="21">
        <f t="shared" si="31"/>
        <v>0.23535135174418093</v>
      </c>
      <c r="P53" s="21">
        <f t="shared" si="31"/>
        <v>0.2432407315967203</v>
      </c>
      <c r="Q53" s="21">
        <f t="shared" si="31"/>
        <v>0.25258249758825752</v>
      </c>
      <c r="R53" s="21">
        <f t="shared" si="31"/>
        <v>0.24192864146511453</v>
      </c>
      <c r="S53" s="21">
        <f t="shared" si="31"/>
        <v>0.24171395209524699</v>
      </c>
      <c r="T53" s="21">
        <f t="shared" si="31"/>
        <v>0.24997244798192203</v>
      </c>
      <c r="U53" s="21">
        <f t="shared" si="31"/>
        <v>0.26389750771184656</v>
      </c>
      <c r="V53" s="21">
        <f t="shared" si="31"/>
        <v>0.26999254355247332</v>
      </c>
      <c r="W53" s="21">
        <f t="shared" si="31"/>
        <v>0.26869912434940896</v>
      </c>
      <c r="X53" s="21">
        <f t="shared" si="31"/>
        <v>0.26895195340621686</v>
      </c>
      <c r="Y53" s="21">
        <f t="shared" si="31"/>
        <v>0.26743238667755215</v>
      </c>
      <c r="Z53" s="21">
        <f t="shared" si="31"/>
        <v>0.26291719749139641</v>
      </c>
      <c r="AA53" s="21">
        <f t="shared" si="31"/>
        <v>0.29583801873005544</v>
      </c>
      <c r="AB53" s="21">
        <f t="shared" si="31"/>
        <v>0.24106955414549372</v>
      </c>
      <c r="AC53" s="21">
        <f t="shared" si="31"/>
        <v>0.28446208898222192</v>
      </c>
      <c r="AD53" s="21">
        <f t="shared" si="31"/>
        <v>0.29489635890110544</v>
      </c>
      <c r="AE53" s="21">
        <f t="shared" si="31"/>
        <v>0.31238107827283884</v>
      </c>
    </row>
    <row r="54" spans="1:31" x14ac:dyDescent="0.2">
      <c r="A54" s="13" t="s">
        <v>117</v>
      </c>
      <c r="B54" s="4" t="s">
        <v>118</v>
      </c>
      <c r="C54" s="27">
        <v>5.4104980797460026E-2</v>
      </c>
      <c r="D54" s="27">
        <v>5.6408095116284779E-2</v>
      </c>
      <c r="E54" s="27">
        <v>5.7170859374439519E-2</v>
      </c>
      <c r="F54" s="27">
        <v>5.8770877059429509E-2</v>
      </c>
      <c r="G54" s="27">
        <v>6.6530601540138623E-2</v>
      </c>
      <c r="H54" s="27">
        <v>7.007530792964492E-2</v>
      </c>
      <c r="I54" s="27">
        <v>6.5983017974040006E-2</v>
      </c>
      <c r="J54" s="27">
        <v>1.4511193456140576E-3</v>
      </c>
      <c r="K54" s="27">
        <v>7.4628656519756429E-4</v>
      </c>
      <c r="L54" s="27">
        <v>8.4075099350899006E-4</v>
      </c>
      <c r="M54" s="27">
        <v>9.9365781715996014E-4</v>
      </c>
      <c r="N54" s="27">
        <v>7.8486289271299619E-4</v>
      </c>
      <c r="O54" s="27">
        <v>8.7499568271306397E-4</v>
      </c>
      <c r="P54" s="27">
        <v>1.6885369254526199E-3</v>
      </c>
      <c r="Q54" s="27">
        <v>4.761864257948595E-3</v>
      </c>
      <c r="R54" s="27">
        <v>2.0853778869102603E-3</v>
      </c>
      <c r="S54" s="27">
        <v>2.1414068497719869E-3</v>
      </c>
      <c r="T54" s="27">
        <v>2.5040810605128846E-3</v>
      </c>
      <c r="U54" s="27">
        <v>3.9938682712297776E-3</v>
      </c>
      <c r="V54" s="27">
        <v>3.8286618067923787E-3</v>
      </c>
      <c r="W54" s="27">
        <v>5.4229451268617912E-3</v>
      </c>
      <c r="X54" s="27">
        <v>5.6260000548753698E-3</v>
      </c>
      <c r="Y54" s="27">
        <v>5.3146480925193055E-3</v>
      </c>
      <c r="Z54" s="27">
        <v>4.9663260179889203E-3</v>
      </c>
      <c r="AA54" s="27">
        <v>3.070193260477139E-2</v>
      </c>
      <c r="AB54" s="27">
        <v>7.8567568681138442E-3</v>
      </c>
      <c r="AC54" s="27">
        <v>1.1766919090988485E-2</v>
      </c>
      <c r="AD54" s="27">
        <v>1.0417064017169733E-2</v>
      </c>
      <c r="AE54" s="27">
        <v>1.1101464854055209E-2</v>
      </c>
    </row>
    <row r="55" spans="1:31" x14ac:dyDescent="0.2">
      <c r="A55" s="13" t="s">
        <v>119</v>
      </c>
      <c r="B55" s="4" t="s">
        <v>120</v>
      </c>
      <c r="C55" s="27">
        <v>0.19076615034902444</v>
      </c>
      <c r="D55" s="27">
        <v>0.19272038375948813</v>
      </c>
      <c r="E55" s="27">
        <v>0.19755815578845151</v>
      </c>
      <c r="F55" s="27">
        <v>0.19976778581256435</v>
      </c>
      <c r="G55" s="27">
        <v>0.20274558667427933</v>
      </c>
      <c r="H55" s="27">
        <v>0.20255219870525967</v>
      </c>
      <c r="I55" s="27">
        <v>0.20221827220302332</v>
      </c>
      <c r="J55" s="27">
        <v>0.20814308510830234</v>
      </c>
      <c r="K55" s="27">
        <v>0.2144050939478267</v>
      </c>
      <c r="L55" s="27">
        <v>0.21626489847818606</v>
      </c>
      <c r="M55" s="27">
        <v>0.21785513191485401</v>
      </c>
      <c r="N55" s="27">
        <v>0.22416940941846972</v>
      </c>
      <c r="O55" s="27">
        <v>0.2301604519397443</v>
      </c>
      <c r="P55" s="27">
        <v>0.23567819262085865</v>
      </c>
      <c r="Q55" s="27">
        <v>0.23533301206151733</v>
      </c>
      <c r="R55" s="27">
        <v>0.23479834850723016</v>
      </c>
      <c r="S55" s="27">
        <v>0.23428201929306683</v>
      </c>
      <c r="T55" s="27">
        <v>0.24330293841818551</v>
      </c>
      <c r="U55" s="27">
        <v>0.25154538564007828</v>
      </c>
      <c r="V55" s="27">
        <v>0.26011665256786559</v>
      </c>
      <c r="W55" s="27">
        <v>0.25457817590377729</v>
      </c>
      <c r="X55" s="27">
        <v>0.25485153559664592</v>
      </c>
      <c r="Y55" s="27">
        <v>0.25413582398870072</v>
      </c>
      <c r="Z55" s="27">
        <v>0.25160475386397252</v>
      </c>
      <c r="AA55" s="27">
        <v>0.2604252914919884</v>
      </c>
      <c r="AB55" s="27">
        <v>0.23089661189208852</v>
      </c>
      <c r="AC55" s="27">
        <v>0.27071602526293459</v>
      </c>
      <c r="AD55" s="27">
        <v>0.28176755006410148</v>
      </c>
      <c r="AE55" s="27">
        <v>0.29934151259691949</v>
      </c>
    </row>
    <row r="56" spans="1:31" x14ac:dyDescent="0.2">
      <c r="A56" s="13" t="s">
        <v>121</v>
      </c>
      <c r="B56" s="4" t="s">
        <v>122</v>
      </c>
      <c r="C56" s="21">
        <f t="shared" ref="C56" si="32">+C57+C58+C59</f>
        <v>2.8627943528924057E-2</v>
      </c>
      <c r="D56" s="21">
        <f t="shared" ref="D56:AE56" si="33">+D57+D58+D59</f>
        <v>5.6268186224509797E-2</v>
      </c>
      <c r="E56" s="21">
        <f t="shared" si="33"/>
        <v>4.1922773205634124E-2</v>
      </c>
      <c r="F56" s="21">
        <f t="shared" si="33"/>
        <v>3.5407269618488071E-2</v>
      </c>
      <c r="G56" s="21">
        <f t="shared" si="33"/>
        <v>4.4676993099975582E-2</v>
      </c>
      <c r="H56" s="21">
        <f t="shared" si="33"/>
        <v>2.4344453583967609E-2</v>
      </c>
      <c r="I56" s="21">
        <f t="shared" si="33"/>
        <v>3.4944207622182269E-2</v>
      </c>
      <c r="J56" s="21">
        <f t="shared" si="33"/>
        <v>2.7232940359873604E-2</v>
      </c>
      <c r="K56" s="21">
        <f t="shared" si="33"/>
        <v>1.1541384682580889E-2</v>
      </c>
      <c r="L56" s="21">
        <f t="shared" si="33"/>
        <v>9.0901655639542712E-3</v>
      </c>
      <c r="M56" s="21">
        <f t="shared" si="33"/>
        <v>5.2135222034710056E-3</v>
      </c>
      <c r="N56" s="21">
        <f t="shared" si="33"/>
        <v>3.6202649406624913E-3</v>
      </c>
      <c r="O56" s="21">
        <f t="shared" si="33"/>
        <v>4.3159041217235537E-3</v>
      </c>
      <c r="P56" s="21">
        <f t="shared" si="33"/>
        <v>5.8740020504090221E-3</v>
      </c>
      <c r="Q56" s="21">
        <f t="shared" si="33"/>
        <v>1.2487621268791611E-2</v>
      </c>
      <c r="R56" s="21">
        <f t="shared" si="33"/>
        <v>5.044915070974109E-3</v>
      </c>
      <c r="S56" s="21">
        <f t="shared" si="33"/>
        <v>5.2905259524081774E-3</v>
      </c>
      <c r="T56" s="21">
        <f t="shared" si="33"/>
        <v>4.1654285032236282E-3</v>
      </c>
      <c r="U56" s="21">
        <f t="shared" si="33"/>
        <v>8.35825380053851E-3</v>
      </c>
      <c r="V56" s="21">
        <f t="shared" si="33"/>
        <v>6.0472291778153548E-3</v>
      </c>
      <c r="W56" s="21">
        <f t="shared" si="33"/>
        <v>8.6980033187698761E-3</v>
      </c>
      <c r="X56" s="21">
        <f t="shared" si="33"/>
        <v>8.4744177546956165E-3</v>
      </c>
      <c r="Y56" s="21">
        <f t="shared" si="33"/>
        <v>7.9819145963321188E-3</v>
      </c>
      <c r="Z56" s="21">
        <f t="shared" si="33"/>
        <v>6.346117609435006E-3</v>
      </c>
      <c r="AA56" s="21">
        <f t="shared" si="33"/>
        <v>4.7107946332956398E-3</v>
      </c>
      <c r="AB56" s="21">
        <f t="shared" si="33"/>
        <v>2.3161853852913532E-3</v>
      </c>
      <c r="AC56" s="21">
        <f t="shared" si="33"/>
        <v>1.9791446282988578E-3</v>
      </c>
      <c r="AD56" s="21">
        <f t="shared" si="33"/>
        <v>2.7117448198341991E-3</v>
      </c>
      <c r="AE56" s="21">
        <f t="shared" si="33"/>
        <v>1.9381008218641452E-3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2.1024136732292442E-4</v>
      </c>
      <c r="D58" s="27">
        <v>3.0381758130747672E-4</v>
      </c>
      <c r="E58" s="27">
        <v>3.2037085287795917E-4</v>
      </c>
      <c r="F58" s="27">
        <v>3.2233223216947813E-4</v>
      </c>
      <c r="G58" s="27">
        <v>3.6493321659667561E-4</v>
      </c>
      <c r="H58" s="27">
        <v>3.556524951878892E-4</v>
      </c>
      <c r="I58" s="27">
        <v>2.1229630969114133E-4</v>
      </c>
      <c r="J58" s="27">
        <v>2.1607490131741851E-4</v>
      </c>
      <c r="K58" s="27">
        <v>2.0483643311908852E-4</v>
      </c>
      <c r="L58" s="27">
        <v>2.0717877877135871E-4</v>
      </c>
      <c r="M58" s="27">
        <v>2.0562916927571953E-4</v>
      </c>
      <c r="N58" s="27">
        <v>1.6659055926693489E-4</v>
      </c>
      <c r="O58" s="27">
        <v>1.7025537103714905E-4</v>
      </c>
      <c r="P58" s="27">
        <v>1.8304676662038731E-4</v>
      </c>
      <c r="Q58" s="27">
        <v>1.4897198741529592E-4</v>
      </c>
      <c r="R58" s="27">
        <v>1.637316256728528E-4</v>
      </c>
      <c r="S58" s="27">
        <v>1.6426849860378E-4</v>
      </c>
      <c r="T58" s="27">
        <v>1.5750267652229626E-4</v>
      </c>
      <c r="U58" s="27">
        <v>2.1981290465141086E-4</v>
      </c>
      <c r="V58" s="27">
        <v>2.5392599270799519E-4</v>
      </c>
      <c r="W58" s="27">
        <v>2.2379020641185364E-4</v>
      </c>
      <c r="X58" s="27">
        <v>2.4077981558488364E-4</v>
      </c>
      <c r="Y58" s="27">
        <v>2.7227268802801417E-4</v>
      </c>
      <c r="Z58" s="27">
        <v>2.6094267113587101E-4</v>
      </c>
      <c r="AA58" s="27">
        <v>2.4384279774097687E-4</v>
      </c>
      <c r="AB58" s="27">
        <v>2.623276048424311E-4</v>
      </c>
      <c r="AC58" s="27">
        <v>2.5310026461312549E-4</v>
      </c>
      <c r="AD58" s="27">
        <v>2.5737891038093026E-4</v>
      </c>
      <c r="AE58" s="27">
        <v>2.8275803196490948E-4</v>
      </c>
    </row>
    <row r="59" spans="1:31" x14ac:dyDescent="0.2">
      <c r="A59" s="13" t="s">
        <v>127</v>
      </c>
      <c r="B59" s="4" t="s">
        <v>128</v>
      </c>
      <c r="C59" s="27">
        <v>2.8417702161601131E-2</v>
      </c>
      <c r="D59" s="27">
        <v>5.5964368643202318E-2</v>
      </c>
      <c r="E59" s="27">
        <v>4.1602402352756168E-2</v>
      </c>
      <c r="F59" s="27">
        <v>3.5084937386318592E-2</v>
      </c>
      <c r="G59" s="27">
        <v>4.4312059883378906E-2</v>
      </c>
      <c r="H59" s="27">
        <v>2.398880108877972E-2</v>
      </c>
      <c r="I59" s="27">
        <v>3.4731911312491127E-2</v>
      </c>
      <c r="J59" s="27">
        <v>2.7016865458556184E-2</v>
      </c>
      <c r="K59" s="27">
        <v>1.13365482494618E-2</v>
      </c>
      <c r="L59" s="27">
        <v>8.8829867851829124E-3</v>
      </c>
      <c r="M59" s="27">
        <v>5.0078930341952857E-3</v>
      </c>
      <c r="N59" s="27">
        <v>3.4536743813955565E-3</v>
      </c>
      <c r="O59" s="27">
        <v>4.1456487506864046E-3</v>
      </c>
      <c r="P59" s="27">
        <v>5.6909552837886351E-3</v>
      </c>
      <c r="Q59" s="27">
        <v>1.2338649281376315E-2</v>
      </c>
      <c r="R59" s="27">
        <v>4.8811834453012558E-3</v>
      </c>
      <c r="S59" s="27">
        <v>5.1262574538043972E-3</v>
      </c>
      <c r="T59" s="27">
        <v>4.0079258267013322E-3</v>
      </c>
      <c r="U59" s="27">
        <v>8.1384408958870991E-3</v>
      </c>
      <c r="V59" s="27">
        <v>5.7933031851073596E-3</v>
      </c>
      <c r="W59" s="27">
        <v>8.4742131123580217E-3</v>
      </c>
      <c r="X59" s="27">
        <v>8.2336379391107321E-3</v>
      </c>
      <c r="Y59" s="27">
        <v>7.7096419083041053E-3</v>
      </c>
      <c r="Z59" s="27">
        <v>6.0851749382991351E-3</v>
      </c>
      <c r="AA59" s="27">
        <v>4.466951835554663E-3</v>
      </c>
      <c r="AB59" s="27">
        <v>2.0538577804489221E-3</v>
      </c>
      <c r="AC59" s="27">
        <v>1.7260443636857321E-3</v>
      </c>
      <c r="AD59" s="27">
        <v>2.4543659094532688E-3</v>
      </c>
      <c r="AE59" s="27">
        <v>1.6553427898992356E-3</v>
      </c>
    </row>
    <row r="60" spans="1:31" x14ac:dyDescent="0.2">
      <c r="A60" s="13" t="s">
        <v>129</v>
      </c>
      <c r="B60" s="4" t="s">
        <v>130</v>
      </c>
      <c r="C60" s="21">
        <f t="shared" ref="C60" si="34">+C61+C62</f>
        <v>0</v>
      </c>
      <c r="D60" s="21">
        <f t="shared" ref="D60:AE60" si="35">+D61+D62</f>
        <v>0</v>
      </c>
      <c r="E60" s="21">
        <f t="shared" si="35"/>
        <v>0</v>
      </c>
      <c r="F60" s="21">
        <f t="shared" si="35"/>
        <v>0</v>
      </c>
      <c r="G60" s="21">
        <f t="shared" si="35"/>
        <v>0</v>
      </c>
      <c r="H60" s="21">
        <f t="shared" si="35"/>
        <v>0</v>
      </c>
      <c r="I60" s="21">
        <f t="shared" si="35"/>
        <v>0</v>
      </c>
      <c r="J60" s="21">
        <f t="shared" si="35"/>
        <v>0</v>
      </c>
      <c r="K60" s="21">
        <f t="shared" si="35"/>
        <v>0</v>
      </c>
      <c r="L60" s="21">
        <f t="shared" si="35"/>
        <v>0</v>
      </c>
      <c r="M60" s="21">
        <f t="shared" si="35"/>
        <v>0</v>
      </c>
      <c r="N60" s="21">
        <f t="shared" si="35"/>
        <v>0</v>
      </c>
      <c r="O60" s="21">
        <f t="shared" si="35"/>
        <v>0</v>
      </c>
      <c r="P60" s="21">
        <f t="shared" si="35"/>
        <v>0</v>
      </c>
      <c r="Q60" s="21">
        <f t="shared" si="35"/>
        <v>0</v>
      </c>
      <c r="R60" s="21">
        <f t="shared" si="35"/>
        <v>0</v>
      </c>
      <c r="S60" s="21">
        <f t="shared" si="35"/>
        <v>0</v>
      </c>
      <c r="T60" s="21">
        <f t="shared" si="35"/>
        <v>0</v>
      </c>
      <c r="U60" s="21">
        <f t="shared" si="35"/>
        <v>0</v>
      </c>
      <c r="V60" s="21">
        <f t="shared" si="35"/>
        <v>0</v>
      </c>
      <c r="W60" s="21">
        <f t="shared" si="35"/>
        <v>1.6903154188351908E-6</v>
      </c>
      <c r="X60" s="21">
        <f t="shared" si="35"/>
        <v>2.1237938137291605E-6</v>
      </c>
      <c r="Y60" s="21">
        <f t="shared" si="35"/>
        <v>1.27831046819586E-5</v>
      </c>
      <c r="Z60" s="21">
        <f t="shared" si="35"/>
        <v>1.5361653250050662E-5</v>
      </c>
      <c r="AA60" s="21">
        <f t="shared" si="35"/>
        <v>1.551203402862209E-5</v>
      </c>
      <c r="AB60" s="21">
        <f t="shared" si="35"/>
        <v>1.3496011337636448E-5</v>
      </c>
      <c r="AC60" s="21">
        <f t="shared" si="35"/>
        <v>9.0662988558404004E-7</v>
      </c>
      <c r="AD60" s="21">
        <f t="shared" si="35"/>
        <v>2.6321996861613025E-6</v>
      </c>
      <c r="AE60" s="21">
        <f t="shared" si="35"/>
        <v>1.1357084449927458E-6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6">+C63+C64+C65</f>
        <v>0</v>
      </c>
      <c r="D62" s="21">
        <f t="shared" ref="D62:AE62" si="37">+D63+D64+D65</f>
        <v>0</v>
      </c>
      <c r="E62" s="21">
        <f t="shared" si="37"/>
        <v>0</v>
      </c>
      <c r="F62" s="21">
        <f t="shared" si="37"/>
        <v>0</v>
      </c>
      <c r="G62" s="21">
        <f t="shared" si="37"/>
        <v>0</v>
      </c>
      <c r="H62" s="21">
        <f t="shared" si="37"/>
        <v>0</v>
      </c>
      <c r="I62" s="21">
        <f t="shared" si="37"/>
        <v>0</v>
      </c>
      <c r="J62" s="21">
        <f t="shared" si="37"/>
        <v>0</v>
      </c>
      <c r="K62" s="21">
        <f t="shared" si="37"/>
        <v>0</v>
      </c>
      <c r="L62" s="21">
        <f t="shared" si="37"/>
        <v>0</v>
      </c>
      <c r="M62" s="21">
        <f t="shared" si="37"/>
        <v>0</v>
      </c>
      <c r="N62" s="21">
        <f t="shared" si="37"/>
        <v>0</v>
      </c>
      <c r="O62" s="21">
        <f t="shared" si="37"/>
        <v>0</v>
      </c>
      <c r="P62" s="21">
        <f t="shared" si="37"/>
        <v>0</v>
      </c>
      <c r="Q62" s="21">
        <f t="shared" si="37"/>
        <v>0</v>
      </c>
      <c r="R62" s="21">
        <f t="shared" si="37"/>
        <v>0</v>
      </c>
      <c r="S62" s="21">
        <f t="shared" si="37"/>
        <v>0</v>
      </c>
      <c r="T62" s="21">
        <f t="shared" si="37"/>
        <v>0</v>
      </c>
      <c r="U62" s="21">
        <f t="shared" si="37"/>
        <v>0</v>
      </c>
      <c r="V62" s="21">
        <f t="shared" si="37"/>
        <v>0</v>
      </c>
      <c r="W62" s="21">
        <f t="shared" si="37"/>
        <v>1.6903154188351908E-6</v>
      </c>
      <c r="X62" s="21">
        <f t="shared" si="37"/>
        <v>2.1237938137291605E-6</v>
      </c>
      <c r="Y62" s="21">
        <f t="shared" si="37"/>
        <v>1.27831046819586E-5</v>
      </c>
      <c r="Z62" s="21">
        <f t="shared" si="37"/>
        <v>1.5361653250050662E-5</v>
      </c>
      <c r="AA62" s="21">
        <f t="shared" si="37"/>
        <v>1.551203402862209E-5</v>
      </c>
      <c r="AB62" s="21">
        <f t="shared" si="37"/>
        <v>1.3496011337636448E-5</v>
      </c>
      <c r="AC62" s="21">
        <f t="shared" si="37"/>
        <v>9.0662988558404004E-7</v>
      </c>
      <c r="AD62" s="21">
        <f t="shared" si="37"/>
        <v>2.6321996861613025E-6</v>
      </c>
      <c r="AE62" s="21">
        <f t="shared" si="37"/>
        <v>1.1357084449927458E-6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1.6903154188351908E-6</v>
      </c>
      <c r="X63" s="27">
        <v>2.1237938137291605E-6</v>
      </c>
      <c r="Y63" s="27">
        <v>1.27831046819586E-5</v>
      </c>
      <c r="Z63" s="27">
        <v>1.5361653250050662E-5</v>
      </c>
      <c r="AA63" s="27">
        <v>1.551203402862209E-5</v>
      </c>
      <c r="AB63" s="27">
        <v>1.3496011337636448E-5</v>
      </c>
      <c r="AC63" s="27">
        <v>9.0662988558404004E-7</v>
      </c>
      <c r="AD63" s="27">
        <v>2.6321996861613025E-6</v>
      </c>
      <c r="AE63" s="27">
        <v>1.1357084449927458E-6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8">+C68+C80+C101</f>
        <v>0</v>
      </c>
      <c r="D67" s="21">
        <f t="shared" ref="D67:AE67" si="39">+D68+D80+D101</f>
        <v>0</v>
      </c>
      <c r="E67" s="21">
        <f t="shared" si="39"/>
        <v>0</v>
      </c>
      <c r="F67" s="21">
        <f t="shared" si="39"/>
        <v>0</v>
      </c>
      <c r="G67" s="21">
        <f t="shared" si="39"/>
        <v>0</v>
      </c>
      <c r="H67" s="21">
        <f t="shared" si="39"/>
        <v>0</v>
      </c>
      <c r="I67" s="21">
        <f t="shared" si="39"/>
        <v>0</v>
      </c>
      <c r="J67" s="21">
        <f t="shared" si="39"/>
        <v>0</v>
      </c>
      <c r="K67" s="21">
        <f t="shared" si="39"/>
        <v>0</v>
      </c>
      <c r="L67" s="21">
        <f t="shared" si="39"/>
        <v>0</v>
      </c>
      <c r="M67" s="21">
        <f t="shared" si="39"/>
        <v>0</v>
      </c>
      <c r="N67" s="21">
        <f t="shared" si="39"/>
        <v>0</v>
      </c>
      <c r="O67" s="21">
        <f t="shared" si="39"/>
        <v>0</v>
      </c>
      <c r="P67" s="21">
        <f t="shared" si="39"/>
        <v>0</v>
      </c>
      <c r="Q67" s="21">
        <f t="shared" si="39"/>
        <v>0</v>
      </c>
      <c r="R67" s="21">
        <f t="shared" si="39"/>
        <v>0</v>
      </c>
      <c r="S67" s="21">
        <f t="shared" si="39"/>
        <v>0</v>
      </c>
      <c r="T67" s="21">
        <f t="shared" si="39"/>
        <v>0</v>
      </c>
      <c r="U67" s="21">
        <f t="shared" si="39"/>
        <v>0</v>
      </c>
      <c r="V67" s="21">
        <f t="shared" si="39"/>
        <v>0</v>
      </c>
      <c r="W67" s="21">
        <f t="shared" si="39"/>
        <v>0</v>
      </c>
      <c r="X67" s="21">
        <f t="shared" si="39"/>
        <v>0</v>
      </c>
      <c r="Y67" s="21">
        <f t="shared" si="39"/>
        <v>0</v>
      </c>
      <c r="Z67" s="21">
        <f t="shared" si="39"/>
        <v>0</v>
      </c>
      <c r="AA67" s="21">
        <f t="shared" si="39"/>
        <v>0</v>
      </c>
      <c r="AB67" s="21">
        <f t="shared" si="39"/>
        <v>0</v>
      </c>
      <c r="AC67" s="21">
        <f t="shared" si="39"/>
        <v>0</v>
      </c>
      <c r="AD67" s="21">
        <f t="shared" si="39"/>
        <v>0</v>
      </c>
      <c r="AE67" s="21">
        <f t="shared" si="39"/>
        <v>0</v>
      </c>
    </row>
    <row r="68" spans="1:31" x14ac:dyDescent="0.2">
      <c r="A68" s="13" t="s">
        <v>144</v>
      </c>
      <c r="B68" s="4" t="s">
        <v>145</v>
      </c>
      <c r="C68" s="21">
        <f t="shared" ref="C68" si="40">+C69+C78</f>
        <v>0</v>
      </c>
      <c r="D68" s="21">
        <f t="shared" ref="D68:AE68" si="41">+D69+D78</f>
        <v>0</v>
      </c>
      <c r="E68" s="21">
        <f t="shared" si="41"/>
        <v>0</v>
      </c>
      <c r="F68" s="21">
        <f t="shared" si="41"/>
        <v>0</v>
      </c>
      <c r="G68" s="21">
        <f t="shared" si="41"/>
        <v>0</v>
      </c>
      <c r="H68" s="21">
        <f t="shared" si="41"/>
        <v>0</v>
      </c>
      <c r="I68" s="21">
        <f t="shared" si="41"/>
        <v>0</v>
      </c>
      <c r="J68" s="21">
        <f t="shared" si="41"/>
        <v>0</v>
      </c>
      <c r="K68" s="21">
        <f t="shared" si="41"/>
        <v>0</v>
      </c>
      <c r="L68" s="21">
        <f t="shared" si="41"/>
        <v>0</v>
      </c>
      <c r="M68" s="21">
        <f t="shared" si="41"/>
        <v>0</v>
      </c>
      <c r="N68" s="21">
        <f t="shared" si="41"/>
        <v>0</v>
      </c>
      <c r="O68" s="21">
        <f t="shared" si="41"/>
        <v>0</v>
      </c>
      <c r="P68" s="21">
        <f t="shared" si="41"/>
        <v>0</v>
      </c>
      <c r="Q68" s="21">
        <f t="shared" si="41"/>
        <v>0</v>
      </c>
      <c r="R68" s="21">
        <f t="shared" si="41"/>
        <v>0</v>
      </c>
      <c r="S68" s="21">
        <f t="shared" si="41"/>
        <v>0</v>
      </c>
      <c r="T68" s="21">
        <f t="shared" si="41"/>
        <v>0</v>
      </c>
      <c r="U68" s="21">
        <f t="shared" si="41"/>
        <v>0</v>
      </c>
      <c r="V68" s="21">
        <f t="shared" si="41"/>
        <v>0</v>
      </c>
      <c r="W68" s="21">
        <f t="shared" si="41"/>
        <v>0</v>
      </c>
      <c r="X68" s="21">
        <f t="shared" si="41"/>
        <v>0</v>
      </c>
      <c r="Y68" s="21">
        <f t="shared" si="41"/>
        <v>0</v>
      </c>
      <c r="Z68" s="21">
        <f t="shared" si="41"/>
        <v>0</v>
      </c>
      <c r="AA68" s="21">
        <f t="shared" si="41"/>
        <v>0</v>
      </c>
      <c r="AB68" s="21">
        <f t="shared" si="41"/>
        <v>0</v>
      </c>
      <c r="AC68" s="21">
        <f t="shared" si="41"/>
        <v>0</v>
      </c>
      <c r="AD68" s="21">
        <f t="shared" si="41"/>
        <v>0</v>
      </c>
      <c r="AE68" s="21">
        <f t="shared" si="41"/>
        <v>0</v>
      </c>
    </row>
    <row r="69" spans="1:31" x14ac:dyDescent="0.2">
      <c r="A69" s="13" t="s">
        <v>146</v>
      </c>
      <c r="B69" s="4" t="s">
        <v>147</v>
      </c>
      <c r="C69" s="21">
        <f t="shared" ref="C69" si="42">+C70+C75</f>
        <v>0</v>
      </c>
      <c r="D69" s="21">
        <f t="shared" ref="D69:AE69" si="43">+D70+D75</f>
        <v>0</v>
      </c>
      <c r="E69" s="21">
        <f t="shared" si="43"/>
        <v>0</v>
      </c>
      <c r="F69" s="21">
        <f t="shared" si="43"/>
        <v>0</v>
      </c>
      <c r="G69" s="21">
        <f t="shared" si="43"/>
        <v>0</v>
      </c>
      <c r="H69" s="21">
        <f t="shared" si="43"/>
        <v>0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21">
        <f t="shared" si="43"/>
        <v>0</v>
      </c>
      <c r="S69" s="21">
        <f t="shared" si="43"/>
        <v>0</v>
      </c>
      <c r="T69" s="21">
        <f t="shared" si="43"/>
        <v>0</v>
      </c>
      <c r="U69" s="21">
        <f t="shared" si="43"/>
        <v>0</v>
      </c>
      <c r="V69" s="21">
        <f t="shared" si="43"/>
        <v>0</v>
      </c>
      <c r="W69" s="21">
        <f t="shared" si="43"/>
        <v>0</v>
      </c>
      <c r="X69" s="21">
        <f t="shared" si="43"/>
        <v>0</v>
      </c>
      <c r="Y69" s="21">
        <f t="shared" si="43"/>
        <v>0</v>
      </c>
      <c r="Z69" s="21">
        <f t="shared" si="43"/>
        <v>0</v>
      </c>
      <c r="AA69" s="21">
        <f t="shared" si="43"/>
        <v>0</v>
      </c>
      <c r="AB69" s="21">
        <f t="shared" si="43"/>
        <v>0</v>
      </c>
      <c r="AC69" s="21">
        <f t="shared" si="43"/>
        <v>0</v>
      </c>
      <c r="AD69" s="21">
        <f t="shared" si="43"/>
        <v>0</v>
      </c>
      <c r="AE69" s="21">
        <f t="shared" si="43"/>
        <v>0</v>
      </c>
    </row>
    <row r="70" spans="1:31" x14ac:dyDescent="0.2">
      <c r="A70" s="13" t="s">
        <v>148</v>
      </c>
      <c r="B70" s="4" t="s">
        <v>149</v>
      </c>
      <c r="C70" s="21">
        <f t="shared" ref="C70" si="44">+C71+C72+C73+C74</f>
        <v>0</v>
      </c>
      <c r="D70" s="21">
        <f t="shared" ref="D70:AE70" si="45">+D71+D72+D73+D74</f>
        <v>0</v>
      </c>
      <c r="E70" s="21">
        <f t="shared" si="45"/>
        <v>0</v>
      </c>
      <c r="F70" s="21">
        <f t="shared" si="45"/>
        <v>0</v>
      </c>
      <c r="G70" s="21">
        <f t="shared" si="45"/>
        <v>0</v>
      </c>
      <c r="H70" s="21">
        <f t="shared" si="45"/>
        <v>0</v>
      </c>
      <c r="I70" s="21">
        <f t="shared" si="45"/>
        <v>0</v>
      </c>
      <c r="J70" s="21">
        <f t="shared" si="45"/>
        <v>0</v>
      </c>
      <c r="K70" s="21">
        <f t="shared" si="45"/>
        <v>0</v>
      </c>
      <c r="L70" s="21">
        <f t="shared" si="45"/>
        <v>0</v>
      </c>
      <c r="M70" s="21">
        <f t="shared" si="45"/>
        <v>0</v>
      </c>
      <c r="N70" s="21">
        <f t="shared" si="45"/>
        <v>0</v>
      </c>
      <c r="O70" s="21">
        <f t="shared" si="45"/>
        <v>0</v>
      </c>
      <c r="P70" s="21">
        <f t="shared" si="45"/>
        <v>0</v>
      </c>
      <c r="Q70" s="21">
        <f t="shared" si="45"/>
        <v>0</v>
      </c>
      <c r="R70" s="21">
        <f t="shared" si="45"/>
        <v>0</v>
      </c>
      <c r="S70" s="21">
        <f t="shared" si="45"/>
        <v>0</v>
      </c>
      <c r="T70" s="21">
        <f t="shared" si="45"/>
        <v>0</v>
      </c>
      <c r="U70" s="21">
        <f t="shared" si="45"/>
        <v>0</v>
      </c>
      <c r="V70" s="21">
        <f t="shared" si="45"/>
        <v>0</v>
      </c>
      <c r="W70" s="21">
        <f t="shared" si="45"/>
        <v>0</v>
      </c>
      <c r="X70" s="21">
        <f t="shared" si="45"/>
        <v>0</v>
      </c>
      <c r="Y70" s="21">
        <f t="shared" si="45"/>
        <v>0</v>
      </c>
      <c r="Z70" s="21">
        <f t="shared" si="45"/>
        <v>0</v>
      </c>
      <c r="AA70" s="21">
        <f t="shared" si="45"/>
        <v>0</v>
      </c>
      <c r="AB70" s="21">
        <f t="shared" si="45"/>
        <v>0</v>
      </c>
      <c r="AC70" s="21">
        <f t="shared" si="45"/>
        <v>0</v>
      </c>
      <c r="AD70" s="21">
        <f t="shared" si="45"/>
        <v>0</v>
      </c>
      <c r="AE70" s="21">
        <f t="shared" si="45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6">+D76+D77</f>
        <v>0</v>
      </c>
      <c r="E75" s="21">
        <f t="shared" si="46"/>
        <v>0</v>
      </c>
      <c r="F75" s="21">
        <f t="shared" si="46"/>
        <v>0</v>
      </c>
      <c r="G75" s="21">
        <f t="shared" si="46"/>
        <v>0</v>
      </c>
      <c r="H75" s="21">
        <f t="shared" si="46"/>
        <v>0</v>
      </c>
      <c r="I75" s="21">
        <f t="shared" si="46"/>
        <v>0</v>
      </c>
      <c r="J75" s="21">
        <f t="shared" si="46"/>
        <v>0</v>
      </c>
      <c r="K75" s="21">
        <f t="shared" si="46"/>
        <v>0</v>
      </c>
      <c r="L75" s="21">
        <f t="shared" si="46"/>
        <v>0</v>
      </c>
      <c r="M75" s="21">
        <f t="shared" si="46"/>
        <v>0</v>
      </c>
      <c r="N75" s="21">
        <f t="shared" si="46"/>
        <v>0</v>
      </c>
      <c r="O75" s="21">
        <f t="shared" si="46"/>
        <v>0</v>
      </c>
      <c r="P75" s="21">
        <f t="shared" si="46"/>
        <v>0</v>
      </c>
      <c r="Q75" s="21">
        <f t="shared" si="46"/>
        <v>0</v>
      </c>
      <c r="R75" s="21">
        <f t="shared" si="46"/>
        <v>0</v>
      </c>
      <c r="S75" s="21">
        <f t="shared" si="46"/>
        <v>0</v>
      </c>
      <c r="T75" s="21">
        <f t="shared" si="46"/>
        <v>0</v>
      </c>
      <c r="U75" s="21">
        <f t="shared" si="46"/>
        <v>0</v>
      </c>
      <c r="V75" s="21">
        <f t="shared" si="46"/>
        <v>0</v>
      </c>
      <c r="W75" s="21">
        <f t="shared" si="46"/>
        <v>0</v>
      </c>
      <c r="X75" s="21">
        <f t="shared" si="46"/>
        <v>0</v>
      </c>
      <c r="Y75" s="21">
        <f t="shared" si="46"/>
        <v>0</v>
      </c>
      <c r="Z75" s="21">
        <f t="shared" si="46"/>
        <v>0</v>
      </c>
      <c r="AA75" s="21">
        <f t="shared" si="46"/>
        <v>0</v>
      </c>
      <c r="AB75" s="21">
        <f t="shared" si="46"/>
        <v>0</v>
      </c>
      <c r="AC75" s="21">
        <f t="shared" si="46"/>
        <v>0</v>
      </c>
      <c r="AD75" s="21">
        <f t="shared" si="46"/>
        <v>0</v>
      </c>
      <c r="AE75" s="21">
        <f t="shared" si="46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7">+C81+C91</f>
        <v>0</v>
      </c>
      <c r="D80" s="21">
        <f t="shared" ref="D80:AE80" si="48">+D81+D91</f>
        <v>0</v>
      </c>
      <c r="E80" s="21">
        <f t="shared" si="48"/>
        <v>0</v>
      </c>
      <c r="F80" s="21">
        <f t="shared" si="48"/>
        <v>0</v>
      </c>
      <c r="G80" s="21">
        <f t="shared" si="48"/>
        <v>0</v>
      </c>
      <c r="H80" s="21">
        <f t="shared" si="48"/>
        <v>0</v>
      </c>
      <c r="I80" s="21">
        <f t="shared" si="48"/>
        <v>0</v>
      </c>
      <c r="J80" s="21">
        <f t="shared" si="48"/>
        <v>0</v>
      </c>
      <c r="K80" s="21">
        <f t="shared" si="48"/>
        <v>0</v>
      </c>
      <c r="L80" s="21">
        <f t="shared" si="48"/>
        <v>0</v>
      </c>
      <c r="M80" s="21">
        <f t="shared" si="48"/>
        <v>0</v>
      </c>
      <c r="N80" s="21">
        <f t="shared" si="48"/>
        <v>0</v>
      </c>
      <c r="O80" s="21">
        <f t="shared" si="48"/>
        <v>0</v>
      </c>
      <c r="P80" s="21">
        <f t="shared" si="48"/>
        <v>0</v>
      </c>
      <c r="Q80" s="21">
        <f t="shared" si="48"/>
        <v>0</v>
      </c>
      <c r="R80" s="21">
        <f t="shared" si="48"/>
        <v>0</v>
      </c>
      <c r="S80" s="21">
        <f t="shared" si="48"/>
        <v>0</v>
      </c>
      <c r="T80" s="21">
        <f t="shared" si="48"/>
        <v>0</v>
      </c>
      <c r="U80" s="21">
        <f t="shared" si="48"/>
        <v>0</v>
      </c>
      <c r="V80" s="21">
        <f t="shared" si="48"/>
        <v>0</v>
      </c>
      <c r="W80" s="21">
        <f t="shared" si="48"/>
        <v>0</v>
      </c>
      <c r="X80" s="21">
        <f t="shared" si="48"/>
        <v>0</v>
      </c>
      <c r="Y80" s="21">
        <f t="shared" si="48"/>
        <v>0</v>
      </c>
      <c r="Z80" s="21">
        <f t="shared" si="48"/>
        <v>0</v>
      </c>
      <c r="AA80" s="21">
        <f t="shared" si="48"/>
        <v>0</v>
      </c>
      <c r="AB80" s="21">
        <f t="shared" si="48"/>
        <v>0</v>
      </c>
      <c r="AC80" s="21">
        <f t="shared" si="48"/>
        <v>0</v>
      </c>
      <c r="AD80" s="21">
        <f t="shared" si="48"/>
        <v>0</v>
      </c>
      <c r="AE80" s="21">
        <f t="shared" si="48"/>
        <v>0</v>
      </c>
    </row>
    <row r="81" spans="1:31" x14ac:dyDescent="0.2">
      <c r="A81" s="13" t="s">
        <v>166</v>
      </c>
      <c r="B81" s="4" t="s">
        <v>167</v>
      </c>
      <c r="C81" s="21">
        <f t="shared" ref="C81" si="49">+C82+C83+C84</f>
        <v>0</v>
      </c>
      <c r="D81" s="21">
        <f t="shared" ref="D81:AE81" si="50">+D82+D83+D84</f>
        <v>0</v>
      </c>
      <c r="E81" s="21">
        <f t="shared" si="50"/>
        <v>0</v>
      </c>
      <c r="F81" s="21">
        <f t="shared" si="50"/>
        <v>0</v>
      </c>
      <c r="G81" s="21">
        <f t="shared" si="50"/>
        <v>0</v>
      </c>
      <c r="H81" s="21">
        <f t="shared" si="50"/>
        <v>0</v>
      </c>
      <c r="I81" s="21">
        <f t="shared" si="50"/>
        <v>0</v>
      </c>
      <c r="J81" s="21">
        <f t="shared" si="50"/>
        <v>0</v>
      </c>
      <c r="K81" s="21">
        <f t="shared" si="50"/>
        <v>0</v>
      </c>
      <c r="L81" s="21">
        <f t="shared" si="50"/>
        <v>0</v>
      </c>
      <c r="M81" s="21">
        <f t="shared" si="50"/>
        <v>0</v>
      </c>
      <c r="N81" s="21">
        <f t="shared" si="50"/>
        <v>0</v>
      </c>
      <c r="O81" s="21">
        <f t="shared" si="50"/>
        <v>0</v>
      </c>
      <c r="P81" s="21">
        <f t="shared" si="50"/>
        <v>0</v>
      </c>
      <c r="Q81" s="21">
        <f t="shared" si="50"/>
        <v>0</v>
      </c>
      <c r="R81" s="21">
        <f t="shared" si="50"/>
        <v>0</v>
      </c>
      <c r="S81" s="21">
        <f t="shared" si="50"/>
        <v>0</v>
      </c>
      <c r="T81" s="21">
        <f t="shared" si="50"/>
        <v>0</v>
      </c>
      <c r="U81" s="21">
        <f t="shared" si="50"/>
        <v>0</v>
      </c>
      <c r="V81" s="21">
        <f t="shared" si="50"/>
        <v>0</v>
      </c>
      <c r="W81" s="21">
        <f t="shared" si="50"/>
        <v>0</v>
      </c>
      <c r="X81" s="21">
        <f t="shared" si="50"/>
        <v>0</v>
      </c>
      <c r="Y81" s="21">
        <f t="shared" si="50"/>
        <v>0</v>
      </c>
      <c r="Z81" s="21">
        <f t="shared" si="50"/>
        <v>0</v>
      </c>
      <c r="AA81" s="21">
        <f t="shared" si="50"/>
        <v>0</v>
      </c>
      <c r="AB81" s="21">
        <f t="shared" si="50"/>
        <v>0</v>
      </c>
      <c r="AC81" s="21">
        <f t="shared" si="50"/>
        <v>0</v>
      </c>
      <c r="AD81" s="21">
        <f t="shared" si="50"/>
        <v>0</v>
      </c>
      <c r="AE81" s="21">
        <f t="shared" si="50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" si="51">+C85+C86+C87+C88+C89+C90</f>
        <v>0</v>
      </c>
      <c r="D84" s="21">
        <f t="shared" ref="D84:AE84" si="52">+D85+D86+D87+D88+D89+D90</f>
        <v>0</v>
      </c>
      <c r="E84" s="21">
        <f t="shared" si="52"/>
        <v>0</v>
      </c>
      <c r="F84" s="21">
        <f t="shared" si="52"/>
        <v>0</v>
      </c>
      <c r="G84" s="21">
        <f t="shared" si="52"/>
        <v>0</v>
      </c>
      <c r="H84" s="21">
        <f t="shared" si="52"/>
        <v>0</v>
      </c>
      <c r="I84" s="21">
        <f t="shared" si="52"/>
        <v>0</v>
      </c>
      <c r="J84" s="21">
        <f t="shared" si="52"/>
        <v>0</v>
      </c>
      <c r="K84" s="21">
        <f t="shared" si="52"/>
        <v>0</v>
      </c>
      <c r="L84" s="21">
        <f t="shared" si="52"/>
        <v>0</v>
      </c>
      <c r="M84" s="21">
        <f t="shared" si="52"/>
        <v>0</v>
      </c>
      <c r="N84" s="21">
        <f t="shared" si="52"/>
        <v>0</v>
      </c>
      <c r="O84" s="21">
        <f t="shared" si="52"/>
        <v>0</v>
      </c>
      <c r="P84" s="21">
        <f t="shared" si="52"/>
        <v>0</v>
      </c>
      <c r="Q84" s="21">
        <f t="shared" si="52"/>
        <v>0</v>
      </c>
      <c r="R84" s="21">
        <f t="shared" si="52"/>
        <v>0</v>
      </c>
      <c r="S84" s="21">
        <f t="shared" si="52"/>
        <v>0</v>
      </c>
      <c r="T84" s="21">
        <f t="shared" si="52"/>
        <v>0</v>
      </c>
      <c r="U84" s="21">
        <f t="shared" si="52"/>
        <v>0</v>
      </c>
      <c r="V84" s="21">
        <f t="shared" si="52"/>
        <v>0</v>
      </c>
      <c r="W84" s="21">
        <f t="shared" si="52"/>
        <v>0</v>
      </c>
      <c r="X84" s="21">
        <f t="shared" si="52"/>
        <v>0</v>
      </c>
      <c r="Y84" s="21">
        <f t="shared" si="52"/>
        <v>0</v>
      </c>
      <c r="Z84" s="21">
        <f t="shared" si="52"/>
        <v>0</v>
      </c>
      <c r="AA84" s="21">
        <f t="shared" si="52"/>
        <v>0</v>
      </c>
      <c r="AB84" s="21">
        <f t="shared" si="52"/>
        <v>0</v>
      </c>
      <c r="AC84" s="21">
        <f t="shared" si="52"/>
        <v>0</v>
      </c>
      <c r="AD84" s="21">
        <f t="shared" si="52"/>
        <v>0</v>
      </c>
      <c r="AE84" s="21">
        <f t="shared" si="52"/>
        <v>0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3">+C92+C93+C94</f>
        <v>0</v>
      </c>
      <c r="D91" s="21">
        <f t="shared" ref="D91:AE91" si="54">+D92+D93+D94</f>
        <v>0</v>
      </c>
      <c r="E91" s="21">
        <f t="shared" si="54"/>
        <v>0</v>
      </c>
      <c r="F91" s="21">
        <f t="shared" si="54"/>
        <v>0</v>
      </c>
      <c r="G91" s="21">
        <f t="shared" si="54"/>
        <v>0</v>
      </c>
      <c r="H91" s="21">
        <f t="shared" si="54"/>
        <v>0</v>
      </c>
      <c r="I91" s="21">
        <f t="shared" si="54"/>
        <v>0</v>
      </c>
      <c r="J91" s="21">
        <f t="shared" si="54"/>
        <v>0</v>
      </c>
      <c r="K91" s="21">
        <f t="shared" si="54"/>
        <v>0</v>
      </c>
      <c r="L91" s="21">
        <f t="shared" si="54"/>
        <v>0</v>
      </c>
      <c r="M91" s="21">
        <f t="shared" si="54"/>
        <v>0</v>
      </c>
      <c r="N91" s="21">
        <f t="shared" si="54"/>
        <v>0</v>
      </c>
      <c r="O91" s="21">
        <f t="shared" si="54"/>
        <v>0</v>
      </c>
      <c r="P91" s="21">
        <f t="shared" si="54"/>
        <v>0</v>
      </c>
      <c r="Q91" s="21">
        <f t="shared" si="54"/>
        <v>0</v>
      </c>
      <c r="R91" s="21">
        <f t="shared" si="54"/>
        <v>0</v>
      </c>
      <c r="S91" s="21">
        <f t="shared" si="54"/>
        <v>0</v>
      </c>
      <c r="T91" s="21">
        <f t="shared" si="54"/>
        <v>0</v>
      </c>
      <c r="U91" s="21">
        <f t="shared" si="54"/>
        <v>0</v>
      </c>
      <c r="V91" s="21">
        <f t="shared" si="54"/>
        <v>0</v>
      </c>
      <c r="W91" s="21">
        <f t="shared" si="54"/>
        <v>0</v>
      </c>
      <c r="X91" s="21">
        <f t="shared" si="54"/>
        <v>0</v>
      </c>
      <c r="Y91" s="21">
        <f t="shared" si="54"/>
        <v>0</v>
      </c>
      <c r="Z91" s="21">
        <f t="shared" si="54"/>
        <v>0</v>
      </c>
      <c r="AA91" s="21">
        <f t="shared" si="54"/>
        <v>0</v>
      </c>
      <c r="AB91" s="21">
        <f t="shared" si="54"/>
        <v>0</v>
      </c>
      <c r="AC91" s="21">
        <f t="shared" si="54"/>
        <v>0</v>
      </c>
      <c r="AD91" s="21">
        <f t="shared" si="54"/>
        <v>0</v>
      </c>
      <c r="AE91" s="21">
        <f t="shared" si="54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5">+C95+C96+C97+C98+C99+C100</f>
        <v>0</v>
      </c>
      <c r="D94" s="21">
        <f t="shared" ref="D94:AE94" si="56">+D95+D96+D97+D98+D99+D100</f>
        <v>0</v>
      </c>
      <c r="E94" s="21">
        <f t="shared" si="56"/>
        <v>0</v>
      </c>
      <c r="F94" s="21">
        <f t="shared" si="56"/>
        <v>0</v>
      </c>
      <c r="G94" s="21">
        <f t="shared" si="56"/>
        <v>0</v>
      </c>
      <c r="H94" s="21">
        <f t="shared" si="56"/>
        <v>0</v>
      </c>
      <c r="I94" s="21">
        <f t="shared" si="56"/>
        <v>0</v>
      </c>
      <c r="J94" s="21">
        <f t="shared" si="56"/>
        <v>0</v>
      </c>
      <c r="K94" s="21">
        <f t="shared" si="56"/>
        <v>0</v>
      </c>
      <c r="L94" s="21">
        <f t="shared" si="56"/>
        <v>0</v>
      </c>
      <c r="M94" s="21">
        <f t="shared" si="56"/>
        <v>0</v>
      </c>
      <c r="N94" s="21">
        <f t="shared" si="56"/>
        <v>0</v>
      </c>
      <c r="O94" s="21">
        <f t="shared" si="56"/>
        <v>0</v>
      </c>
      <c r="P94" s="21">
        <f t="shared" si="56"/>
        <v>0</v>
      </c>
      <c r="Q94" s="21">
        <f t="shared" si="56"/>
        <v>0</v>
      </c>
      <c r="R94" s="21">
        <f t="shared" si="56"/>
        <v>0</v>
      </c>
      <c r="S94" s="21">
        <f t="shared" si="56"/>
        <v>0</v>
      </c>
      <c r="T94" s="21">
        <f t="shared" si="56"/>
        <v>0</v>
      </c>
      <c r="U94" s="21">
        <f t="shared" si="56"/>
        <v>0</v>
      </c>
      <c r="V94" s="21">
        <f t="shared" si="56"/>
        <v>0</v>
      </c>
      <c r="W94" s="21">
        <f t="shared" si="56"/>
        <v>0</v>
      </c>
      <c r="X94" s="21">
        <f t="shared" si="56"/>
        <v>0</v>
      </c>
      <c r="Y94" s="21">
        <f t="shared" si="56"/>
        <v>0</v>
      </c>
      <c r="Z94" s="21">
        <f t="shared" si="56"/>
        <v>0</v>
      </c>
      <c r="AA94" s="21">
        <f t="shared" si="56"/>
        <v>0</v>
      </c>
      <c r="AB94" s="21">
        <f t="shared" si="56"/>
        <v>0</v>
      </c>
      <c r="AC94" s="21">
        <f t="shared" si="56"/>
        <v>0</v>
      </c>
      <c r="AD94" s="21">
        <f t="shared" si="56"/>
        <v>0</v>
      </c>
      <c r="AE94" s="21">
        <f t="shared" si="56"/>
        <v>0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7">+C103+C107+C110</f>
        <v>0</v>
      </c>
      <c r="D102" s="21">
        <f t="shared" ref="D102:AE102" si="58">+D103+D107+D110</f>
        <v>0</v>
      </c>
      <c r="E102" s="21">
        <f t="shared" si="58"/>
        <v>0</v>
      </c>
      <c r="F102" s="21">
        <f t="shared" si="58"/>
        <v>0</v>
      </c>
      <c r="G102" s="21">
        <f t="shared" si="58"/>
        <v>0</v>
      </c>
      <c r="H102" s="21">
        <f t="shared" si="58"/>
        <v>0</v>
      </c>
      <c r="I102" s="21">
        <f t="shared" si="58"/>
        <v>0</v>
      </c>
      <c r="J102" s="21">
        <f t="shared" si="58"/>
        <v>0</v>
      </c>
      <c r="K102" s="21">
        <f t="shared" si="58"/>
        <v>0</v>
      </c>
      <c r="L102" s="21">
        <f t="shared" si="58"/>
        <v>0</v>
      </c>
      <c r="M102" s="21">
        <f t="shared" si="58"/>
        <v>0</v>
      </c>
      <c r="N102" s="21">
        <f t="shared" si="58"/>
        <v>0</v>
      </c>
      <c r="O102" s="21">
        <f t="shared" si="58"/>
        <v>0</v>
      </c>
      <c r="P102" s="21">
        <f t="shared" si="58"/>
        <v>0</v>
      </c>
      <c r="Q102" s="21">
        <f t="shared" si="58"/>
        <v>0</v>
      </c>
      <c r="R102" s="21">
        <f t="shared" si="58"/>
        <v>0</v>
      </c>
      <c r="S102" s="21">
        <f t="shared" si="58"/>
        <v>0</v>
      </c>
      <c r="T102" s="21">
        <f t="shared" si="58"/>
        <v>0</v>
      </c>
      <c r="U102" s="21">
        <f t="shared" si="58"/>
        <v>0</v>
      </c>
      <c r="V102" s="21">
        <f t="shared" si="58"/>
        <v>0</v>
      </c>
      <c r="W102" s="21">
        <f t="shared" si="58"/>
        <v>0</v>
      </c>
      <c r="X102" s="21">
        <f t="shared" si="58"/>
        <v>0</v>
      </c>
      <c r="Y102" s="21">
        <f t="shared" si="58"/>
        <v>0</v>
      </c>
      <c r="Z102" s="21">
        <f t="shared" si="58"/>
        <v>0</v>
      </c>
      <c r="AA102" s="21">
        <f t="shared" si="58"/>
        <v>0</v>
      </c>
      <c r="AB102" s="21">
        <f t="shared" si="58"/>
        <v>0</v>
      </c>
      <c r="AC102" s="21">
        <f t="shared" si="58"/>
        <v>0</v>
      </c>
      <c r="AD102" s="21">
        <f t="shared" si="58"/>
        <v>0</v>
      </c>
      <c r="AE102" s="21">
        <f t="shared" si="58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9">+C104+C105+C106</f>
        <v>0</v>
      </c>
      <c r="D103" s="21">
        <f t="shared" ref="D103:AE103" si="60">+D104+D105+D106</f>
        <v>0</v>
      </c>
      <c r="E103" s="21">
        <f t="shared" si="60"/>
        <v>0</v>
      </c>
      <c r="F103" s="21">
        <f t="shared" si="60"/>
        <v>0</v>
      </c>
      <c r="G103" s="21">
        <f t="shared" si="60"/>
        <v>0</v>
      </c>
      <c r="H103" s="21">
        <f t="shared" si="60"/>
        <v>0</v>
      </c>
      <c r="I103" s="21">
        <f t="shared" si="60"/>
        <v>0</v>
      </c>
      <c r="J103" s="21">
        <f t="shared" si="60"/>
        <v>0</v>
      </c>
      <c r="K103" s="21">
        <f t="shared" si="60"/>
        <v>0</v>
      </c>
      <c r="L103" s="21">
        <f t="shared" si="60"/>
        <v>0</v>
      </c>
      <c r="M103" s="21">
        <f t="shared" si="60"/>
        <v>0</v>
      </c>
      <c r="N103" s="21">
        <f t="shared" si="60"/>
        <v>0</v>
      </c>
      <c r="O103" s="21">
        <f t="shared" si="60"/>
        <v>0</v>
      </c>
      <c r="P103" s="21">
        <f t="shared" si="60"/>
        <v>0</v>
      </c>
      <c r="Q103" s="21">
        <f t="shared" si="60"/>
        <v>0</v>
      </c>
      <c r="R103" s="21">
        <f t="shared" si="60"/>
        <v>0</v>
      </c>
      <c r="S103" s="21">
        <f t="shared" si="60"/>
        <v>0</v>
      </c>
      <c r="T103" s="21">
        <f t="shared" si="60"/>
        <v>0</v>
      </c>
      <c r="U103" s="21">
        <f t="shared" si="60"/>
        <v>0</v>
      </c>
      <c r="V103" s="21">
        <f t="shared" si="60"/>
        <v>0</v>
      </c>
      <c r="W103" s="21">
        <f t="shared" si="60"/>
        <v>0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21">
        <f t="shared" si="60"/>
        <v>0</v>
      </c>
      <c r="AB103" s="21">
        <f t="shared" si="60"/>
        <v>0</v>
      </c>
      <c r="AC103" s="21">
        <f t="shared" si="60"/>
        <v>0</v>
      </c>
      <c r="AD103" s="21">
        <f t="shared" si="60"/>
        <v>0</v>
      </c>
      <c r="AE103" s="21">
        <f t="shared" si="60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61">+C108+C109</f>
        <v>0</v>
      </c>
      <c r="D107" s="21">
        <f t="shared" ref="D107:AE107" si="62">+D108+D109</f>
        <v>0</v>
      </c>
      <c r="E107" s="21">
        <f t="shared" si="62"/>
        <v>0</v>
      </c>
      <c r="F107" s="21">
        <f t="shared" si="62"/>
        <v>0</v>
      </c>
      <c r="G107" s="21">
        <f t="shared" si="62"/>
        <v>0</v>
      </c>
      <c r="H107" s="21">
        <f t="shared" si="62"/>
        <v>0</v>
      </c>
      <c r="I107" s="21">
        <f t="shared" si="62"/>
        <v>0</v>
      </c>
      <c r="J107" s="21">
        <f t="shared" si="62"/>
        <v>0</v>
      </c>
      <c r="K107" s="21">
        <f t="shared" si="62"/>
        <v>0</v>
      </c>
      <c r="L107" s="21">
        <f t="shared" si="62"/>
        <v>0</v>
      </c>
      <c r="M107" s="21">
        <f t="shared" si="62"/>
        <v>0</v>
      </c>
      <c r="N107" s="21">
        <f t="shared" si="62"/>
        <v>0</v>
      </c>
      <c r="O107" s="21">
        <f t="shared" si="62"/>
        <v>0</v>
      </c>
      <c r="P107" s="21">
        <f t="shared" si="62"/>
        <v>0</v>
      </c>
      <c r="Q107" s="21">
        <f t="shared" si="62"/>
        <v>0</v>
      </c>
      <c r="R107" s="21">
        <f t="shared" si="62"/>
        <v>0</v>
      </c>
      <c r="S107" s="21">
        <f t="shared" si="62"/>
        <v>0</v>
      </c>
      <c r="T107" s="21">
        <f t="shared" si="62"/>
        <v>0</v>
      </c>
      <c r="U107" s="21">
        <f t="shared" si="62"/>
        <v>0</v>
      </c>
      <c r="V107" s="21">
        <f t="shared" si="62"/>
        <v>0</v>
      </c>
      <c r="W107" s="21">
        <f t="shared" si="62"/>
        <v>0</v>
      </c>
      <c r="X107" s="21">
        <f t="shared" si="62"/>
        <v>0</v>
      </c>
      <c r="Y107" s="21">
        <f t="shared" si="62"/>
        <v>0</v>
      </c>
      <c r="Z107" s="21">
        <f t="shared" si="62"/>
        <v>0</v>
      </c>
      <c r="AA107" s="21">
        <f t="shared" si="62"/>
        <v>0</v>
      </c>
      <c r="AB107" s="21">
        <f t="shared" si="62"/>
        <v>0</v>
      </c>
      <c r="AC107" s="21">
        <f t="shared" si="62"/>
        <v>0</v>
      </c>
      <c r="AD107" s="21">
        <f t="shared" si="62"/>
        <v>0</v>
      </c>
      <c r="AE107" s="21">
        <f t="shared" si="6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3">+C112+C122+C141+C149+C154+C160+C173+C187</f>
        <v>0</v>
      </c>
      <c r="D111" s="21">
        <f t="shared" ref="D111:AE111" si="64">+D112+D122+D141+D149+D154+D160+D173+D187</f>
        <v>0</v>
      </c>
      <c r="E111" s="21">
        <f t="shared" si="64"/>
        <v>0</v>
      </c>
      <c r="F111" s="21">
        <f t="shared" si="64"/>
        <v>0</v>
      </c>
      <c r="G111" s="21">
        <f t="shared" si="64"/>
        <v>0</v>
      </c>
      <c r="H111" s="21">
        <f t="shared" si="64"/>
        <v>0</v>
      </c>
      <c r="I111" s="21">
        <f t="shared" si="64"/>
        <v>0</v>
      </c>
      <c r="J111" s="21">
        <f t="shared" si="64"/>
        <v>0</v>
      </c>
      <c r="K111" s="21">
        <f t="shared" si="64"/>
        <v>0</v>
      </c>
      <c r="L111" s="21">
        <f t="shared" si="64"/>
        <v>0</v>
      </c>
      <c r="M111" s="21">
        <f t="shared" si="64"/>
        <v>0</v>
      </c>
      <c r="N111" s="21">
        <f t="shared" si="64"/>
        <v>0</v>
      </c>
      <c r="O111" s="21">
        <f t="shared" si="64"/>
        <v>0</v>
      </c>
      <c r="P111" s="21">
        <f t="shared" si="64"/>
        <v>0</v>
      </c>
      <c r="Q111" s="21">
        <f t="shared" si="64"/>
        <v>0</v>
      </c>
      <c r="R111" s="21">
        <f t="shared" si="64"/>
        <v>0</v>
      </c>
      <c r="S111" s="21">
        <f t="shared" si="64"/>
        <v>0</v>
      </c>
      <c r="T111" s="21">
        <f t="shared" si="64"/>
        <v>0</v>
      </c>
      <c r="U111" s="21">
        <f t="shared" si="64"/>
        <v>0</v>
      </c>
      <c r="V111" s="21">
        <f t="shared" si="64"/>
        <v>0</v>
      </c>
      <c r="W111" s="21">
        <f t="shared" si="64"/>
        <v>0</v>
      </c>
      <c r="X111" s="21">
        <f t="shared" si="64"/>
        <v>0</v>
      </c>
      <c r="Y111" s="21">
        <f t="shared" si="64"/>
        <v>0</v>
      </c>
      <c r="Z111" s="21">
        <f t="shared" si="64"/>
        <v>0</v>
      </c>
      <c r="AA111" s="21">
        <f t="shared" si="64"/>
        <v>0</v>
      </c>
      <c r="AB111" s="21">
        <f t="shared" si="64"/>
        <v>0</v>
      </c>
      <c r="AC111" s="21">
        <f t="shared" si="64"/>
        <v>0</v>
      </c>
      <c r="AD111" s="21">
        <f t="shared" si="64"/>
        <v>0</v>
      </c>
      <c r="AE111" s="21">
        <f t="shared" si="64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5">+C113+C114+C115+C116+C121</f>
        <v>0</v>
      </c>
      <c r="D112" s="21">
        <f t="shared" ref="D112:AE112" si="66">+D113+D114+D115+D116+D121</f>
        <v>0</v>
      </c>
      <c r="E112" s="21">
        <f t="shared" si="66"/>
        <v>0</v>
      </c>
      <c r="F112" s="21">
        <f t="shared" si="66"/>
        <v>0</v>
      </c>
      <c r="G112" s="21">
        <f t="shared" si="66"/>
        <v>0</v>
      </c>
      <c r="H112" s="21">
        <f t="shared" si="66"/>
        <v>0</v>
      </c>
      <c r="I112" s="21">
        <f t="shared" si="66"/>
        <v>0</v>
      </c>
      <c r="J112" s="21">
        <f t="shared" si="66"/>
        <v>0</v>
      </c>
      <c r="K112" s="21">
        <f t="shared" si="66"/>
        <v>0</v>
      </c>
      <c r="L112" s="21">
        <f t="shared" si="66"/>
        <v>0</v>
      </c>
      <c r="M112" s="21">
        <f t="shared" si="66"/>
        <v>0</v>
      </c>
      <c r="N112" s="21">
        <f t="shared" si="66"/>
        <v>0</v>
      </c>
      <c r="O112" s="21">
        <f t="shared" si="66"/>
        <v>0</v>
      </c>
      <c r="P112" s="21">
        <f t="shared" si="66"/>
        <v>0</v>
      </c>
      <c r="Q112" s="21">
        <f t="shared" si="66"/>
        <v>0</v>
      </c>
      <c r="R112" s="21">
        <f t="shared" si="66"/>
        <v>0</v>
      </c>
      <c r="S112" s="21">
        <f t="shared" si="66"/>
        <v>0</v>
      </c>
      <c r="T112" s="21">
        <f t="shared" si="66"/>
        <v>0</v>
      </c>
      <c r="U112" s="21">
        <f t="shared" si="66"/>
        <v>0</v>
      </c>
      <c r="V112" s="21">
        <f t="shared" si="66"/>
        <v>0</v>
      </c>
      <c r="W112" s="21">
        <f t="shared" si="66"/>
        <v>0</v>
      </c>
      <c r="X112" s="21">
        <f t="shared" si="66"/>
        <v>0</v>
      </c>
      <c r="Y112" s="21">
        <f t="shared" si="66"/>
        <v>0</v>
      </c>
      <c r="Z112" s="21">
        <f t="shared" si="66"/>
        <v>0</v>
      </c>
      <c r="AA112" s="21">
        <f t="shared" si="66"/>
        <v>0</v>
      </c>
      <c r="AB112" s="21">
        <f t="shared" si="66"/>
        <v>0</v>
      </c>
      <c r="AC112" s="21">
        <f t="shared" si="66"/>
        <v>0</v>
      </c>
      <c r="AD112" s="21">
        <f t="shared" si="66"/>
        <v>0</v>
      </c>
      <c r="AE112" s="21">
        <f t="shared" si="66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7">+D127+D130</f>
        <v>0</v>
      </c>
      <c r="E122" s="21">
        <f t="shared" si="67"/>
        <v>0</v>
      </c>
      <c r="F122" s="21">
        <f t="shared" si="67"/>
        <v>0</v>
      </c>
      <c r="G122" s="21">
        <f t="shared" si="67"/>
        <v>0</v>
      </c>
      <c r="H122" s="21">
        <f t="shared" si="67"/>
        <v>0</v>
      </c>
      <c r="I122" s="21">
        <f t="shared" si="67"/>
        <v>0</v>
      </c>
      <c r="J122" s="21">
        <f t="shared" si="67"/>
        <v>0</v>
      </c>
      <c r="K122" s="21">
        <f t="shared" si="67"/>
        <v>0</v>
      </c>
      <c r="L122" s="21">
        <f t="shared" si="67"/>
        <v>0</v>
      </c>
      <c r="M122" s="21">
        <f t="shared" si="67"/>
        <v>0</v>
      </c>
      <c r="N122" s="21">
        <f t="shared" si="67"/>
        <v>0</v>
      </c>
      <c r="O122" s="21">
        <f t="shared" si="67"/>
        <v>0</v>
      </c>
      <c r="P122" s="21">
        <f t="shared" si="67"/>
        <v>0</v>
      </c>
      <c r="Q122" s="21">
        <f t="shared" si="67"/>
        <v>0</v>
      </c>
      <c r="R122" s="21">
        <f t="shared" si="67"/>
        <v>0</v>
      </c>
      <c r="S122" s="21">
        <f t="shared" si="67"/>
        <v>0</v>
      </c>
      <c r="T122" s="21">
        <f t="shared" si="67"/>
        <v>0</v>
      </c>
      <c r="U122" s="21">
        <f t="shared" si="67"/>
        <v>0</v>
      </c>
      <c r="V122" s="21">
        <f t="shared" si="67"/>
        <v>0</v>
      </c>
      <c r="W122" s="21">
        <f t="shared" si="67"/>
        <v>0</v>
      </c>
      <c r="X122" s="21">
        <f t="shared" si="67"/>
        <v>0</v>
      </c>
      <c r="Y122" s="21">
        <f t="shared" si="67"/>
        <v>0</v>
      </c>
      <c r="Z122" s="21">
        <f t="shared" si="67"/>
        <v>0</v>
      </c>
      <c r="AA122" s="21">
        <f t="shared" si="67"/>
        <v>0</v>
      </c>
      <c r="AB122" s="21">
        <f t="shared" si="67"/>
        <v>0</v>
      </c>
      <c r="AC122" s="21">
        <f t="shared" si="67"/>
        <v>0</v>
      </c>
      <c r="AD122" s="21">
        <f t="shared" si="67"/>
        <v>0</v>
      </c>
      <c r="AE122" s="21">
        <f t="shared" si="67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8">+C131+C132+C133+C134+C135+C136</f>
        <v>0</v>
      </c>
      <c r="D130" s="21">
        <f t="shared" ref="D130:AE130" si="69">+D131+D132+D133+D134+D135+D136</f>
        <v>0</v>
      </c>
      <c r="E130" s="21">
        <f t="shared" si="69"/>
        <v>0</v>
      </c>
      <c r="F130" s="21">
        <f t="shared" si="69"/>
        <v>0</v>
      </c>
      <c r="G130" s="21">
        <f t="shared" si="69"/>
        <v>0</v>
      </c>
      <c r="H130" s="21">
        <f t="shared" si="69"/>
        <v>0</v>
      </c>
      <c r="I130" s="21">
        <f t="shared" si="69"/>
        <v>0</v>
      </c>
      <c r="J130" s="21">
        <f t="shared" si="69"/>
        <v>0</v>
      </c>
      <c r="K130" s="21">
        <f t="shared" si="69"/>
        <v>0</v>
      </c>
      <c r="L130" s="21">
        <f t="shared" si="69"/>
        <v>0</v>
      </c>
      <c r="M130" s="21">
        <f t="shared" si="69"/>
        <v>0</v>
      </c>
      <c r="N130" s="21">
        <f t="shared" si="69"/>
        <v>0</v>
      </c>
      <c r="O130" s="21">
        <f t="shared" si="69"/>
        <v>0</v>
      </c>
      <c r="P130" s="21">
        <f t="shared" si="69"/>
        <v>0</v>
      </c>
      <c r="Q130" s="21">
        <f t="shared" si="69"/>
        <v>0</v>
      </c>
      <c r="R130" s="21">
        <f t="shared" si="69"/>
        <v>0</v>
      </c>
      <c r="S130" s="21">
        <f t="shared" si="69"/>
        <v>0</v>
      </c>
      <c r="T130" s="21">
        <f t="shared" si="69"/>
        <v>0</v>
      </c>
      <c r="U130" s="21">
        <f t="shared" si="69"/>
        <v>0</v>
      </c>
      <c r="V130" s="21">
        <f t="shared" si="69"/>
        <v>0</v>
      </c>
      <c r="W130" s="21">
        <f t="shared" si="69"/>
        <v>0</v>
      </c>
      <c r="X130" s="21">
        <f t="shared" si="69"/>
        <v>0</v>
      </c>
      <c r="Y130" s="21">
        <f t="shared" si="69"/>
        <v>0</v>
      </c>
      <c r="Z130" s="21">
        <f t="shared" si="69"/>
        <v>0</v>
      </c>
      <c r="AA130" s="21">
        <f t="shared" si="69"/>
        <v>0</v>
      </c>
      <c r="AB130" s="21">
        <f t="shared" si="69"/>
        <v>0</v>
      </c>
      <c r="AC130" s="21">
        <f t="shared" si="69"/>
        <v>0</v>
      </c>
      <c r="AD130" s="21">
        <f t="shared" si="69"/>
        <v>0</v>
      </c>
      <c r="AE130" s="21">
        <f t="shared" si="69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70">+D142+D143</f>
        <v>0</v>
      </c>
      <c r="E141" s="21">
        <f t="shared" si="70"/>
        <v>0</v>
      </c>
      <c r="F141" s="21">
        <f t="shared" si="70"/>
        <v>0</v>
      </c>
      <c r="G141" s="21">
        <f t="shared" si="70"/>
        <v>0</v>
      </c>
      <c r="H141" s="21">
        <f t="shared" si="70"/>
        <v>0</v>
      </c>
      <c r="I141" s="21">
        <f t="shared" si="70"/>
        <v>0</v>
      </c>
      <c r="J141" s="21">
        <f t="shared" si="70"/>
        <v>0</v>
      </c>
      <c r="K141" s="21">
        <f t="shared" si="70"/>
        <v>0</v>
      </c>
      <c r="L141" s="21">
        <f t="shared" si="70"/>
        <v>0</v>
      </c>
      <c r="M141" s="21">
        <f t="shared" si="70"/>
        <v>0</v>
      </c>
      <c r="N141" s="21">
        <f t="shared" si="70"/>
        <v>0</v>
      </c>
      <c r="O141" s="21">
        <f t="shared" si="70"/>
        <v>0</v>
      </c>
      <c r="P141" s="21">
        <f t="shared" si="70"/>
        <v>0</v>
      </c>
      <c r="Q141" s="21">
        <f t="shared" si="70"/>
        <v>0</v>
      </c>
      <c r="R141" s="21">
        <f t="shared" si="70"/>
        <v>0</v>
      </c>
      <c r="S141" s="21">
        <f t="shared" si="70"/>
        <v>0</v>
      </c>
      <c r="T141" s="21">
        <f t="shared" si="70"/>
        <v>0</v>
      </c>
      <c r="U141" s="21">
        <f t="shared" si="70"/>
        <v>0</v>
      </c>
      <c r="V141" s="21">
        <f t="shared" si="70"/>
        <v>0</v>
      </c>
      <c r="W141" s="21">
        <f t="shared" si="70"/>
        <v>0</v>
      </c>
      <c r="X141" s="21">
        <f t="shared" si="70"/>
        <v>0</v>
      </c>
      <c r="Y141" s="21">
        <f t="shared" si="70"/>
        <v>0</v>
      </c>
      <c r="Z141" s="21">
        <f t="shared" si="70"/>
        <v>0</v>
      </c>
      <c r="AA141" s="21">
        <f t="shared" si="70"/>
        <v>0</v>
      </c>
      <c r="AB141" s="21">
        <f t="shared" si="70"/>
        <v>0</v>
      </c>
      <c r="AC141" s="21">
        <f t="shared" si="70"/>
        <v>0</v>
      </c>
      <c r="AD141" s="21">
        <f t="shared" si="70"/>
        <v>0</v>
      </c>
      <c r="AE141" s="21">
        <f t="shared" si="70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71">+C150+C151</f>
        <v>0</v>
      </c>
      <c r="D149" s="21">
        <f t="shared" ref="D149:AE149" si="72">+D150+D151</f>
        <v>0</v>
      </c>
      <c r="E149" s="21">
        <f t="shared" si="72"/>
        <v>0</v>
      </c>
      <c r="F149" s="21">
        <f t="shared" si="72"/>
        <v>0</v>
      </c>
      <c r="G149" s="21">
        <f t="shared" si="72"/>
        <v>0</v>
      </c>
      <c r="H149" s="21">
        <f t="shared" si="72"/>
        <v>0</v>
      </c>
      <c r="I149" s="21">
        <f t="shared" si="72"/>
        <v>0</v>
      </c>
      <c r="J149" s="21">
        <f t="shared" si="72"/>
        <v>0</v>
      </c>
      <c r="K149" s="21">
        <f t="shared" si="72"/>
        <v>0</v>
      </c>
      <c r="L149" s="21">
        <f t="shared" si="72"/>
        <v>0</v>
      </c>
      <c r="M149" s="21">
        <f t="shared" si="72"/>
        <v>0</v>
      </c>
      <c r="N149" s="21">
        <f t="shared" si="72"/>
        <v>0</v>
      </c>
      <c r="O149" s="21">
        <f t="shared" si="72"/>
        <v>0</v>
      </c>
      <c r="P149" s="21">
        <f t="shared" si="72"/>
        <v>0</v>
      </c>
      <c r="Q149" s="21">
        <f t="shared" si="72"/>
        <v>0</v>
      </c>
      <c r="R149" s="21">
        <f t="shared" si="72"/>
        <v>0</v>
      </c>
      <c r="S149" s="21">
        <f t="shared" si="72"/>
        <v>0</v>
      </c>
      <c r="T149" s="21">
        <f t="shared" si="72"/>
        <v>0</v>
      </c>
      <c r="U149" s="21">
        <f t="shared" si="72"/>
        <v>0</v>
      </c>
      <c r="V149" s="21">
        <f t="shared" si="72"/>
        <v>0</v>
      </c>
      <c r="W149" s="21">
        <f t="shared" si="72"/>
        <v>0</v>
      </c>
      <c r="X149" s="21">
        <f t="shared" si="72"/>
        <v>0</v>
      </c>
      <c r="Y149" s="21">
        <f t="shared" si="72"/>
        <v>0</v>
      </c>
      <c r="Z149" s="21">
        <f t="shared" si="72"/>
        <v>0</v>
      </c>
      <c r="AA149" s="21">
        <f t="shared" si="72"/>
        <v>0</v>
      </c>
      <c r="AB149" s="21">
        <f t="shared" si="72"/>
        <v>0</v>
      </c>
      <c r="AC149" s="21">
        <f t="shared" si="72"/>
        <v>0</v>
      </c>
      <c r="AD149" s="21">
        <f t="shared" si="72"/>
        <v>0</v>
      </c>
      <c r="AE149" s="21">
        <f t="shared" si="7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3">+C192+C216+C252+C257+C286+C287+C291+C294+C295+C296</f>
        <v>5.3589908988401964</v>
      </c>
      <c r="D191" s="28">
        <f t="shared" ref="D191:AE191" si="74">+D192+D216+D252+D257+D286+D287+D291+D294+D295+D296</f>
        <v>5.2942558702155109</v>
      </c>
      <c r="E191" s="28">
        <f t="shared" si="74"/>
        <v>5.2759116576347935</v>
      </c>
      <c r="F191" s="28">
        <f t="shared" si="74"/>
        <v>5.2835601069755738</v>
      </c>
      <c r="G191" s="28">
        <f t="shared" si="74"/>
        <v>5.3044852162343341</v>
      </c>
      <c r="H191" s="28">
        <f t="shared" si="74"/>
        <v>5.2282881190202906</v>
      </c>
      <c r="I191" s="28">
        <f t="shared" si="74"/>
        <v>5.1347004735741981</v>
      </c>
      <c r="J191" s="28">
        <f t="shared" si="74"/>
        <v>5.2927741327673763</v>
      </c>
      <c r="K191" s="28">
        <f t="shared" si="74"/>
        <v>5.3516121787328563</v>
      </c>
      <c r="L191" s="28">
        <f t="shared" si="74"/>
        <v>5.4001522948046841</v>
      </c>
      <c r="M191" s="28">
        <f t="shared" si="74"/>
        <v>5.4425037585704512</v>
      </c>
      <c r="N191" s="28">
        <f t="shared" si="74"/>
        <v>5.4837028903306413</v>
      </c>
      <c r="O191" s="28">
        <f t="shared" si="74"/>
        <v>5.5387269267110044</v>
      </c>
      <c r="P191" s="28">
        <f t="shared" si="74"/>
        <v>5.5884479581043554</v>
      </c>
      <c r="Q191" s="28">
        <f t="shared" si="74"/>
        <v>5.6504340215464692</v>
      </c>
      <c r="R191" s="28">
        <f t="shared" si="74"/>
        <v>5.7054695469778887</v>
      </c>
      <c r="S191" s="28">
        <f t="shared" si="74"/>
        <v>5.7558816838851765</v>
      </c>
      <c r="T191" s="28">
        <f t="shared" si="74"/>
        <v>5.8055973883504661</v>
      </c>
      <c r="U191" s="28">
        <f t="shared" si="74"/>
        <v>5.7271227407543286</v>
      </c>
      <c r="V191" s="28">
        <f t="shared" si="74"/>
        <v>5.64107041024279</v>
      </c>
      <c r="W191" s="28">
        <f t="shared" si="74"/>
        <v>5.5621339045427698</v>
      </c>
      <c r="X191" s="28">
        <f t="shared" si="74"/>
        <v>5.1830358589989727</v>
      </c>
      <c r="Y191" s="28">
        <f t="shared" si="74"/>
        <v>5.0196077387599258</v>
      </c>
      <c r="Z191" s="28">
        <f t="shared" si="74"/>
        <v>4.8372633040501283</v>
      </c>
      <c r="AA191" s="28">
        <f t="shared" si="74"/>
        <v>4.5926711826010465</v>
      </c>
      <c r="AB191" s="28">
        <f t="shared" si="74"/>
        <v>4.3473474996280528</v>
      </c>
      <c r="AC191" s="28">
        <f t="shared" si="74"/>
        <v>4.4778519969478419</v>
      </c>
      <c r="AD191" s="28">
        <f t="shared" si="74"/>
        <v>4.6099670317477006</v>
      </c>
      <c r="AE191" s="28">
        <f t="shared" si="74"/>
        <v>4.7446889940646795</v>
      </c>
    </row>
    <row r="192" spans="1:31" x14ac:dyDescent="0.2">
      <c r="A192" s="80" t="s">
        <v>392</v>
      </c>
      <c r="B192" s="4" t="s">
        <v>393</v>
      </c>
      <c r="C192" s="21">
        <f t="shared" ref="C192" si="75">+C193++C201+C202+C206</f>
        <v>4.8384696736622566</v>
      </c>
      <c r="D192" s="21">
        <f t="shared" ref="D192:AE192" si="76">+D193++D201+D202+D206</f>
        <v>4.7832852958083958</v>
      </c>
      <c r="E192" s="21">
        <f t="shared" si="76"/>
        <v>4.7597091912702121</v>
      </c>
      <c r="F192" s="21">
        <f t="shared" si="76"/>
        <v>4.7704191758003143</v>
      </c>
      <c r="G192" s="21">
        <f t="shared" si="76"/>
        <v>4.7860964494124723</v>
      </c>
      <c r="H192" s="21">
        <f t="shared" si="76"/>
        <v>4.7194787533901952</v>
      </c>
      <c r="I192" s="21">
        <f t="shared" si="76"/>
        <v>4.6361085898619177</v>
      </c>
      <c r="J192" s="21">
        <f t="shared" si="76"/>
        <v>4.776701879992209</v>
      </c>
      <c r="K192" s="21">
        <f t="shared" si="76"/>
        <v>4.8404561175165615</v>
      </c>
      <c r="L192" s="21">
        <f t="shared" si="76"/>
        <v>4.9008715253753437</v>
      </c>
      <c r="M192" s="21">
        <f t="shared" si="76"/>
        <v>4.9615000681489843</v>
      </c>
      <c r="N192" s="21">
        <f t="shared" si="76"/>
        <v>5.030046048935306</v>
      </c>
      <c r="O192" s="21">
        <f t="shared" si="76"/>
        <v>5.0902393091724791</v>
      </c>
      <c r="P192" s="21">
        <f t="shared" si="76"/>
        <v>5.1490896466060008</v>
      </c>
      <c r="Q192" s="21">
        <f t="shared" si="76"/>
        <v>5.2120579945540175</v>
      </c>
      <c r="R192" s="21">
        <f t="shared" si="76"/>
        <v>5.2733840649881509</v>
      </c>
      <c r="S192" s="21">
        <f t="shared" si="76"/>
        <v>5.3349572888138397</v>
      </c>
      <c r="T192" s="21">
        <f t="shared" si="76"/>
        <v>5.3945259854824519</v>
      </c>
      <c r="U192" s="21">
        <f t="shared" si="76"/>
        <v>5.3264989383720449</v>
      </c>
      <c r="V192" s="21">
        <f t="shared" si="76"/>
        <v>5.2525990051932832</v>
      </c>
      <c r="W192" s="21">
        <f t="shared" si="76"/>
        <v>5.1862901868281579</v>
      </c>
      <c r="X192" s="21">
        <f t="shared" si="76"/>
        <v>4.8196414262227929</v>
      </c>
      <c r="Y192" s="21">
        <f t="shared" si="76"/>
        <v>4.6548451214074156</v>
      </c>
      <c r="Z192" s="21">
        <f t="shared" si="76"/>
        <v>4.4886460666817865</v>
      </c>
      <c r="AA192" s="21">
        <f t="shared" si="76"/>
        <v>4.2514210456217914</v>
      </c>
      <c r="AB192" s="21">
        <f t="shared" si="76"/>
        <v>4.0133147107761218</v>
      </c>
      <c r="AC192" s="21">
        <f t="shared" si="76"/>
        <v>4.1397433743966072</v>
      </c>
      <c r="AD192" s="21">
        <f t="shared" si="76"/>
        <v>4.2665837132317588</v>
      </c>
      <c r="AE192" s="21">
        <f t="shared" si="76"/>
        <v>4.3936898040387682</v>
      </c>
    </row>
    <row r="193" spans="1:31" x14ac:dyDescent="0.2">
      <c r="A193" s="80" t="s">
        <v>394</v>
      </c>
      <c r="B193" s="4" t="s">
        <v>395</v>
      </c>
      <c r="C193" s="21">
        <f t="shared" ref="C193" si="77">+C194+C195</f>
        <v>1.7936724377296565</v>
      </c>
      <c r="D193" s="21">
        <f t="shared" ref="D193:AE193" si="78">+D194+D195</f>
        <v>1.8256276569112286</v>
      </c>
      <c r="E193" s="21">
        <f t="shared" si="78"/>
        <v>1.8854805778577937</v>
      </c>
      <c r="F193" s="21">
        <f t="shared" si="78"/>
        <v>1.9591335620320887</v>
      </c>
      <c r="G193" s="21">
        <f t="shared" si="78"/>
        <v>2.0308611247515702</v>
      </c>
      <c r="H193" s="21">
        <f t="shared" si="78"/>
        <v>2.0634093349898888</v>
      </c>
      <c r="I193" s="21">
        <f t="shared" si="78"/>
        <v>2.0989887339017637</v>
      </c>
      <c r="J193" s="21">
        <f t="shared" si="78"/>
        <v>2.2331553799922093</v>
      </c>
      <c r="K193" s="21">
        <f t="shared" si="78"/>
        <v>2.246656485662033</v>
      </c>
      <c r="L193" s="21">
        <f t="shared" si="78"/>
        <v>2.2566913374500923</v>
      </c>
      <c r="M193" s="21">
        <f t="shared" si="78"/>
        <v>2.2675439612313761</v>
      </c>
      <c r="N193" s="21">
        <f t="shared" si="78"/>
        <v>2.2847782453914087</v>
      </c>
      <c r="O193" s="21">
        <f t="shared" si="78"/>
        <v>2.2946915157077159</v>
      </c>
      <c r="P193" s="21">
        <f t="shared" si="78"/>
        <v>2.3040275257188036</v>
      </c>
      <c r="Q193" s="21">
        <f t="shared" si="78"/>
        <v>2.3169442238623965</v>
      </c>
      <c r="R193" s="21">
        <f t="shared" si="78"/>
        <v>2.3280151177635662</v>
      </c>
      <c r="S193" s="21">
        <f t="shared" si="78"/>
        <v>2.339505427792349</v>
      </c>
      <c r="T193" s="21">
        <f t="shared" si="78"/>
        <v>2.3492199854824523</v>
      </c>
      <c r="U193" s="21">
        <f t="shared" si="78"/>
        <v>2.23836748823721</v>
      </c>
      <c r="V193" s="21">
        <f t="shared" si="78"/>
        <v>2.1216477728096415</v>
      </c>
      <c r="W193" s="21">
        <f t="shared" si="78"/>
        <v>2.0123498509958577</v>
      </c>
      <c r="X193" s="21">
        <f t="shared" si="78"/>
        <v>1.9010924500646844</v>
      </c>
      <c r="Y193" s="21">
        <f t="shared" si="78"/>
        <v>1.9913052010118526</v>
      </c>
      <c r="Z193" s="21">
        <f t="shared" si="78"/>
        <v>2.081294443833114</v>
      </c>
      <c r="AA193" s="21">
        <f t="shared" si="78"/>
        <v>1.9812242935662885</v>
      </c>
      <c r="AB193" s="21">
        <f t="shared" si="78"/>
        <v>1.8796792408428267</v>
      </c>
      <c r="AC193" s="21">
        <f t="shared" si="78"/>
        <v>1.8687072991611275</v>
      </c>
      <c r="AD193" s="21">
        <f t="shared" si="78"/>
        <v>1.8582861699875139</v>
      </c>
      <c r="AE193" s="21">
        <f t="shared" si="78"/>
        <v>1.8478650408139004</v>
      </c>
    </row>
    <row r="194" spans="1:31" x14ac:dyDescent="0.2">
      <c r="A194" s="80" t="s">
        <v>396</v>
      </c>
      <c r="B194" s="4" t="s">
        <v>397</v>
      </c>
      <c r="C194" s="27">
        <v>0.20595760663067011</v>
      </c>
      <c r="D194" s="27">
        <v>0.20844278981471098</v>
      </c>
      <c r="E194" s="27">
        <v>0.21727735582553315</v>
      </c>
      <c r="F194" s="27">
        <v>0.22688089723257993</v>
      </c>
      <c r="G194" s="27">
        <v>0.23648189259445454</v>
      </c>
      <c r="H194" s="27">
        <v>0.24373485394885538</v>
      </c>
      <c r="I194" s="27">
        <v>0.2491338298486345</v>
      </c>
      <c r="J194" s="27">
        <v>0.26818249830447571</v>
      </c>
      <c r="K194" s="27">
        <v>0.25683596411218956</v>
      </c>
      <c r="L194" s="27">
        <v>0.24232334068507838</v>
      </c>
      <c r="M194" s="27">
        <v>0.22892701793394749</v>
      </c>
      <c r="N194" s="27">
        <v>0.22220926564817756</v>
      </c>
      <c r="O194" s="27">
        <v>0.2084658083179329</v>
      </c>
      <c r="P194" s="27">
        <v>0.19443881543299388</v>
      </c>
      <c r="Q194" s="27">
        <v>0.1842846685411369</v>
      </c>
      <c r="R194" s="27">
        <v>0.17257532544775217</v>
      </c>
      <c r="S194" s="27">
        <v>0.16157447367727426</v>
      </c>
      <c r="T194" s="27">
        <v>0.14908542878886924</v>
      </c>
      <c r="U194" s="27">
        <v>0.14556077885227564</v>
      </c>
      <c r="V194" s="27">
        <v>0.13618757168768314</v>
      </c>
      <c r="W194" s="27">
        <v>0.13425975033109264</v>
      </c>
      <c r="X194" s="27">
        <v>0.13040090683556155</v>
      </c>
      <c r="Y194" s="27">
        <v>0.13588597601697988</v>
      </c>
      <c r="Z194" s="27">
        <v>0.14164556362590491</v>
      </c>
      <c r="AA194" s="27">
        <v>0.13557713008850766</v>
      </c>
      <c r="AB194" s="27">
        <v>0.12728588464164789</v>
      </c>
      <c r="AC194" s="27">
        <v>0.12774435509455445</v>
      </c>
      <c r="AD194" s="27">
        <v>0.12862775869825629</v>
      </c>
      <c r="AE194" s="27">
        <v>0.12951116230195814</v>
      </c>
    </row>
    <row r="195" spans="1:31" x14ac:dyDescent="0.2">
      <c r="A195" s="80" t="s">
        <v>398</v>
      </c>
      <c r="B195" s="4" t="s">
        <v>399</v>
      </c>
      <c r="C195" s="21">
        <f t="shared" ref="C195" si="79">+C196+C197+C198+C199+C200</f>
        <v>1.5877148310989864</v>
      </c>
      <c r="D195" s="21">
        <f t="shared" ref="D195:AE195" si="80">+D196+D197+D198+D199+D200</f>
        <v>1.6171848670965177</v>
      </c>
      <c r="E195" s="21">
        <f t="shared" si="80"/>
        <v>1.6682032220322605</v>
      </c>
      <c r="F195" s="21">
        <f t="shared" si="80"/>
        <v>1.7322526647995087</v>
      </c>
      <c r="G195" s="21">
        <f t="shared" si="80"/>
        <v>1.7943792321571157</v>
      </c>
      <c r="H195" s="21">
        <f t="shared" si="80"/>
        <v>1.8196744810410332</v>
      </c>
      <c r="I195" s="21">
        <f t="shared" si="80"/>
        <v>1.8498549040531294</v>
      </c>
      <c r="J195" s="21">
        <f t="shared" si="80"/>
        <v>1.9649728816877334</v>
      </c>
      <c r="K195" s="21">
        <f t="shared" si="80"/>
        <v>1.9898205215498437</v>
      </c>
      <c r="L195" s="21">
        <f t="shared" si="80"/>
        <v>2.0143679967650141</v>
      </c>
      <c r="M195" s="21">
        <f t="shared" si="80"/>
        <v>2.0386169432974288</v>
      </c>
      <c r="N195" s="21">
        <f t="shared" si="80"/>
        <v>2.0625689797432312</v>
      </c>
      <c r="O195" s="21">
        <f t="shared" si="80"/>
        <v>2.086225707389783</v>
      </c>
      <c r="P195" s="21">
        <f t="shared" si="80"/>
        <v>2.1095887102858097</v>
      </c>
      <c r="Q195" s="21">
        <f t="shared" si="80"/>
        <v>2.1326595553212595</v>
      </c>
      <c r="R195" s="21">
        <f t="shared" si="80"/>
        <v>2.1554397923158142</v>
      </c>
      <c r="S195" s="21">
        <f t="shared" si="80"/>
        <v>2.1779309541150749</v>
      </c>
      <c r="T195" s="21">
        <f t="shared" si="80"/>
        <v>2.200134556693583</v>
      </c>
      <c r="U195" s="21">
        <f t="shared" si="80"/>
        <v>2.0928067093849343</v>
      </c>
      <c r="V195" s="21">
        <f t="shared" si="80"/>
        <v>1.9854602011219584</v>
      </c>
      <c r="W195" s="21">
        <f t="shared" si="80"/>
        <v>1.8780901006647652</v>
      </c>
      <c r="X195" s="21">
        <f t="shared" si="80"/>
        <v>1.7706915432291228</v>
      </c>
      <c r="Y195" s="21">
        <f t="shared" si="80"/>
        <v>1.8554192249948727</v>
      </c>
      <c r="Z195" s="21">
        <f t="shared" si="80"/>
        <v>1.9396488802072089</v>
      </c>
      <c r="AA195" s="21">
        <f t="shared" si="80"/>
        <v>1.8456471634777809</v>
      </c>
      <c r="AB195" s="21">
        <f t="shared" si="80"/>
        <v>1.7523933562011789</v>
      </c>
      <c r="AC195" s="21">
        <f t="shared" si="80"/>
        <v>1.740962944066573</v>
      </c>
      <c r="AD195" s="21">
        <f t="shared" si="80"/>
        <v>1.7296584112892577</v>
      </c>
      <c r="AE195" s="21">
        <f t="shared" si="80"/>
        <v>1.7183538785119423</v>
      </c>
    </row>
    <row r="196" spans="1:31" x14ac:dyDescent="0.2">
      <c r="A196" s="80" t="s">
        <v>400</v>
      </c>
      <c r="B196" s="4" t="s">
        <v>401</v>
      </c>
      <c r="C196" s="27">
        <v>0.71034237224505792</v>
      </c>
      <c r="D196" s="27">
        <v>0.71119100676554503</v>
      </c>
      <c r="E196" s="27">
        <v>0.73987274676501147</v>
      </c>
      <c r="F196" s="27">
        <v>0.76599416819810395</v>
      </c>
      <c r="G196" s="27">
        <v>0.79038509917484567</v>
      </c>
      <c r="H196" s="27">
        <v>0.80266080613529278</v>
      </c>
      <c r="I196" s="27">
        <v>0.81934593182621551</v>
      </c>
      <c r="J196" s="27">
        <v>0.88979132542663986</v>
      </c>
      <c r="K196" s="27">
        <v>0.91125119579101588</v>
      </c>
      <c r="L196" s="27">
        <v>0.93246485542793556</v>
      </c>
      <c r="M196" s="27">
        <v>0.95343419192996337</v>
      </c>
      <c r="N196" s="27">
        <v>0.97416106905620026</v>
      </c>
      <c r="O196" s="27">
        <v>0.99464732707636616</v>
      </c>
      <c r="P196" s="27">
        <v>1.0148947831085611</v>
      </c>
      <c r="Q196" s="27">
        <v>1.0349052314508118</v>
      </c>
      <c r="R196" s="27">
        <v>1.0546804439065598</v>
      </c>
      <c r="S196" s="27">
        <v>1.0742221701041705</v>
      </c>
      <c r="T196" s="27">
        <v>1.0935321378106351</v>
      </c>
      <c r="U196" s="27">
        <v>1.0398186549778654</v>
      </c>
      <c r="V196" s="27">
        <v>0.9866321608026456</v>
      </c>
      <c r="W196" s="27">
        <v>0.9339686541510458</v>
      </c>
      <c r="X196" s="27">
        <v>0.88182418266045592</v>
      </c>
      <c r="Y196" s="27">
        <v>0.94277226052010421</v>
      </c>
      <c r="Z196" s="27">
        <v>1.0030623884760723</v>
      </c>
      <c r="AA196" s="27">
        <v>0.92838787253217636</v>
      </c>
      <c r="AB196" s="27">
        <v>0.85446073275722423</v>
      </c>
      <c r="AC196" s="27">
        <v>0.85593869541624501</v>
      </c>
      <c r="AD196" s="27">
        <v>0.86185785581686603</v>
      </c>
      <c r="AE196" s="27">
        <v>0.86777701621748704</v>
      </c>
    </row>
    <row r="197" spans="1:31" x14ac:dyDescent="0.2">
      <c r="A197" s="80" t="s">
        <v>402</v>
      </c>
      <c r="B197" s="4" t="s">
        <v>403</v>
      </c>
      <c r="C197" s="27">
        <v>0.28068174377766753</v>
      </c>
      <c r="D197" s="27">
        <v>0.29651992052287685</v>
      </c>
      <c r="E197" s="27">
        <v>0.29789845752047578</v>
      </c>
      <c r="F197" s="27">
        <v>0.31005433917758962</v>
      </c>
      <c r="G197" s="27">
        <v>0.33106597018238809</v>
      </c>
      <c r="H197" s="27">
        <v>0.34108724088020503</v>
      </c>
      <c r="I197" s="27">
        <v>0.34215981190910355</v>
      </c>
      <c r="J197" s="27">
        <v>0.35642288698706209</v>
      </c>
      <c r="K197" s="27">
        <v>0.35584226478364933</v>
      </c>
      <c r="L197" s="27">
        <v>0.35521093433986189</v>
      </c>
      <c r="M197" s="27">
        <v>0.35452869815661597</v>
      </c>
      <c r="N197" s="27">
        <v>0.35379536356173136</v>
      </c>
      <c r="O197" s="27">
        <v>0.35301074250136888</v>
      </c>
      <c r="P197" s="27">
        <v>0.3521746513439748</v>
      </c>
      <c r="Q197" s="27">
        <v>0.35128691069578333</v>
      </c>
      <c r="R197" s="27">
        <v>0.35034734522701899</v>
      </c>
      <c r="S197" s="27">
        <v>0.34935578350801183</v>
      </c>
      <c r="T197" s="27">
        <v>0.34831205785451563</v>
      </c>
      <c r="U197" s="27">
        <v>0.33681677097117602</v>
      </c>
      <c r="V197" s="27">
        <v>0.32511278423402257</v>
      </c>
      <c r="W197" s="27">
        <v>0.31319963186337191</v>
      </c>
      <c r="X197" s="27">
        <v>0.30107685666922729</v>
      </c>
      <c r="Y197" s="27">
        <v>0.31300853295272602</v>
      </c>
      <c r="Z197" s="27">
        <v>0.32508536048518843</v>
      </c>
      <c r="AA197" s="27">
        <v>0.32070617124742917</v>
      </c>
      <c r="AB197" s="27">
        <v>0.31623217568626993</v>
      </c>
      <c r="AC197" s="27">
        <v>0.31830185397073207</v>
      </c>
      <c r="AD197" s="27">
        <v>0.31809546518287796</v>
      </c>
      <c r="AE197" s="27">
        <v>0.3178890763950239</v>
      </c>
    </row>
    <row r="198" spans="1:31" x14ac:dyDescent="0.2">
      <c r="A198" s="80" t="s">
        <v>404</v>
      </c>
      <c r="B198" s="4" t="s">
        <v>405</v>
      </c>
      <c r="C198" s="27">
        <v>9.6861005695894759E-2</v>
      </c>
      <c r="D198" s="27">
        <v>9.587770026495622E-2</v>
      </c>
      <c r="E198" s="27">
        <v>9.914723001518233E-2</v>
      </c>
      <c r="F198" s="27">
        <v>9.9669082327459191E-2</v>
      </c>
      <c r="G198" s="27">
        <v>0.10265428605299172</v>
      </c>
      <c r="H198" s="27">
        <v>0.10000602383792256</v>
      </c>
      <c r="I198" s="27">
        <v>0.10638598523222254</v>
      </c>
      <c r="J198" s="27">
        <v>0.1281081749354839</v>
      </c>
      <c r="K198" s="27">
        <v>0.12760243336577859</v>
      </c>
      <c r="L198" s="27">
        <v>0.12709502498219896</v>
      </c>
      <c r="M198" s="27">
        <v>0.12658594821871585</v>
      </c>
      <c r="N198" s="27">
        <v>0.12607520151992654</v>
      </c>
      <c r="O198" s="27">
        <v>0.12556278334095045</v>
      </c>
      <c r="P198" s="27">
        <v>0.1250486921473255</v>
      </c>
      <c r="Q198" s="27">
        <v>0.12453292641490739</v>
      </c>
      <c r="R198" s="27">
        <v>0.12401548462976882</v>
      </c>
      <c r="S198" s="27">
        <v>0.12349636528810162</v>
      </c>
      <c r="T198" s="27">
        <v>0.12297556689611956</v>
      </c>
      <c r="U198" s="27">
        <v>0.11209712619209528</v>
      </c>
      <c r="V198" s="27">
        <v>0.1011903738005583</v>
      </c>
      <c r="W198" s="27">
        <v>9.0255291075218569E-2</v>
      </c>
      <c r="X198" s="27">
        <v>7.9291859491316244E-2</v>
      </c>
      <c r="Y198" s="27">
        <v>8.6394176924412425E-2</v>
      </c>
      <c r="Z198" s="27">
        <v>9.351447749797108E-2</v>
      </c>
      <c r="AA198" s="27">
        <v>8.8918677588808628E-2</v>
      </c>
      <c r="AB198" s="27">
        <v>8.4310864424181731E-2</v>
      </c>
      <c r="AC198" s="27">
        <v>7.7944125914361118E-2</v>
      </c>
      <c r="AD198" s="27">
        <v>7.1469636796333835E-2</v>
      </c>
      <c r="AE198" s="27">
        <v>6.4995147678306581E-2</v>
      </c>
    </row>
    <row r="199" spans="1:31" x14ac:dyDescent="0.2">
      <c r="A199" s="80" t="s">
        <v>406</v>
      </c>
      <c r="B199" s="4" t="s">
        <v>407</v>
      </c>
      <c r="C199" s="27">
        <v>0.23941181832549105</v>
      </c>
      <c r="D199" s="27">
        <v>0.24325073686208062</v>
      </c>
      <c r="E199" s="27">
        <v>0.25934777048513308</v>
      </c>
      <c r="F199" s="27">
        <v>0.26515734385742395</v>
      </c>
      <c r="G199" s="27">
        <v>0.26352796357348968</v>
      </c>
      <c r="H199" s="27">
        <v>0.2697163902783693</v>
      </c>
      <c r="I199" s="27">
        <v>0.26376276453158248</v>
      </c>
      <c r="J199" s="27">
        <v>0.26733895702819244</v>
      </c>
      <c r="K199" s="27">
        <v>0.26947806358447285</v>
      </c>
      <c r="L199" s="27">
        <v>0.27161511468319582</v>
      </c>
      <c r="M199" s="27">
        <v>0.27375005816059739</v>
      </c>
      <c r="N199" s="27">
        <v>0.27588284347924441</v>
      </c>
      <c r="O199" s="27">
        <v>0.2780134216518847</v>
      </c>
      <c r="P199" s="27">
        <v>0.28014174517000562</v>
      </c>
      <c r="Q199" s="27">
        <v>0.28226776793675085</v>
      </c>
      <c r="R199" s="27">
        <v>0.28439144520385523</v>
      </c>
      <c r="S199" s="27">
        <v>0.28651273351230988</v>
      </c>
      <c r="T199" s="27">
        <v>0.2886315906364767</v>
      </c>
      <c r="U199" s="27">
        <v>0.27241478305109806</v>
      </c>
      <c r="V199" s="27">
        <v>0.255892601754867</v>
      </c>
      <c r="W199" s="27">
        <v>0.23906459802680133</v>
      </c>
      <c r="X199" s="27">
        <v>0.22193033213149907</v>
      </c>
      <c r="Y199" s="27">
        <v>0.22338502514213804</v>
      </c>
      <c r="Z199" s="27">
        <v>0.22483582613374339</v>
      </c>
      <c r="AA199" s="27">
        <v>0.23357829839395175</v>
      </c>
      <c r="AB199" s="27">
        <v>0.24243224122987783</v>
      </c>
      <c r="AC199" s="27">
        <v>0.239965507358566</v>
      </c>
      <c r="AD199" s="27">
        <v>0.2355945721528005</v>
      </c>
      <c r="AE199" s="27">
        <v>0.23122363694703499</v>
      </c>
    </row>
    <row r="200" spans="1:31" x14ac:dyDescent="0.2">
      <c r="A200" s="80" t="s">
        <v>408</v>
      </c>
      <c r="B200" s="4" t="s">
        <v>409</v>
      </c>
      <c r="C200" s="27">
        <v>0.26041789105487506</v>
      </c>
      <c r="D200" s="27">
        <v>0.27034550268105878</v>
      </c>
      <c r="E200" s="27">
        <v>0.27193701724645797</v>
      </c>
      <c r="F200" s="27">
        <v>0.29137773123893218</v>
      </c>
      <c r="G200" s="27">
        <v>0.30674591317340044</v>
      </c>
      <c r="H200" s="27">
        <v>0.30620401990924379</v>
      </c>
      <c r="I200" s="27">
        <v>0.31820041055400539</v>
      </c>
      <c r="J200" s="27">
        <v>0.32331153731035533</v>
      </c>
      <c r="K200" s="27">
        <v>0.32564656402492703</v>
      </c>
      <c r="L200" s="27">
        <v>0.32798206733182189</v>
      </c>
      <c r="M200" s="27">
        <v>0.33031804683153604</v>
      </c>
      <c r="N200" s="27">
        <v>0.33265450212612879</v>
      </c>
      <c r="O200" s="27">
        <v>0.33499143281921273</v>
      </c>
      <c r="P200" s="27">
        <v>0.33732883851594264</v>
      </c>
      <c r="Q200" s="27">
        <v>0.33966671882300592</v>
      </c>
      <c r="R200" s="27">
        <v>0.34200507334861163</v>
      </c>
      <c r="S200" s="27">
        <v>0.34434390170248086</v>
      </c>
      <c r="T200" s="27">
        <v>0.34668320349583626</v>
      </c>
      <c r="U200" s="27">
        <v>0.33165937419269931</v>
      </c>
      <c r="V200" s="27">
        <v>0.31663228052986503</v>
      </c>
      <c r="W200" s="27">
        <v>0.30160192554832765</v>
      </c>
      <c r="X200" s="27">
        <v>0.28656831227662399</v>
      </c>
      <c r="Y200" s="27">
        <v>0.28985922945549197</v>
      </c>
      <c r="Z200" s="27">
        <v>0.29315082761423383</v>
      </c>
      <c r="AA200" s="27">
        <v>0.27405614371541476</v>
      </c>
      <c r="AB200" s="27">
        <v>0.25495734210362536</v>
      </c>
      <c r="AC200" s="27">
        <v>0.24881276140666875</v>
      </c>
      <c r="AD200" s="27">
        <v>0.24264088134037926</v>
      </c>
      <c r="AE200" s="27">
        <v>0.23646900127408979</v>
      </c>
    </row>
    <row r="201" spans="1:31" x14ac:dyDescent="0.2">
      <c r="A201" s="80" t="s">
        <v>410</v>
      </c>
      <c r="B201" s="4" t="s">
        <v>411</v>
      </c>
      <c r="C201" s="27">
        <v>0.4653867627697813</v>
      </c>
      <c r="D201" s="27">
        <v>0.45449882205948106</v>
      </c>
      <c r="E201" s="27">
        <v>0.44870200177390451</v>
      </c>
      <c r="F201" s="27">
        <v>0.45067272679741238</v>
      </c>
      <c r="G201" s="27">
        <v>0.44836398317297133</v>
      </c>
      <c r="H201" s="27">
        <v>0.43779990829166954</v>
      </c>
      <c r="I201" s="27">
        <v>0.37172032531824228</v>
      </c>
      <c r="J201" s="27">
        <v>0.35968</v>
      </c>
      <c r="K201" s="27">
        <v>0.36589499999999997</v>
      </c>
      <c r="L201" s="27">
        <v>0.37211</v>
      </c>
      <c r="M201" s="27">
        <v>0.37832499999999997</v>
      </c>
      <c r="N201" s="27">
        <v>0.38453999999999999</v>
      </c>
      <c r="O201" s="27">
        <v>0.39075499999999996</v>
      </c>
      <c r="P201" s="27">
        <v>0.39696999999999999</v>
      </c>
      <c r="Q201" s="27">
        <v>0.40318499999999996</v>
      </c>
      <c r="R201" s="27">
        <v>0.40939999999999999</v>
      </c>
      <c r="S201" s="27">
        <v>0.41561499999999996</v>
      </c>
      <c r="T201" s="27">
        <v>0.42182999999999998</v>
      </c>
      <c r="U201" s="27">
        <v>0.4048568524136123</v>
      </c>
      <c r="V201" s="27">
        <v>0.38788370482722456</v>
      </c>
      <c r="W201" s="27">
        <v>0.37091055724083677</v>
      </c>
      <c r="X201" s="27">
        <v>0.36318543815699322</v>
      </c>
      <c r="Y201" s="27">
        <v>0.35546031907314968</v>
      </c>
      <c r="Z201" s="27">
        <v>0.34773519998930624</v>
      </c>
      <c r="AA201" s="27">
        <v>0.32573747492832478</v>
      </c>
      <c r="AB201" s="27">
        <v>0.30373974986734331</v>
      </c>
      <c r="AC201" s="27">
        <v>0.2911509864945791</v>
      </c>
      <c r="AD201" s="27">
        <v>0.27856222312181489</v>
      </c>
      <c r="AE201" s="27">
        <v>0.26597345974905068</v>
      </c>
    </row>
    <row r="202" spans="1:31" x14ac:dyDescent="0.2">
      <c r="A202" s="80" t="s">
        <v>412</v>
      </c>
      <c r="B202" s="4" t="s">
        <v>413</v>
      </c>
      <c r="C202" s="21">
        <f t="shared" ref="C202" si="81">+C203+C204+C205</f>
        <v>5.4165790559156978E-3</v>
      </c>
      <c r="D202" s="21">
        <f t="shared" ref="D202:AE202" si="82">+D203+D204+D205</f>
        <v>5.5914621518779392E-3</v>
      </c>
      <c r="E202" s="21">
        <f t="shared" si="82"/>
        <v>5.6838307342691853E-3</v>
      </c>
      <c r="F202" s="21">
        <f t="shared" si="82"/>
        <v>5.7584110804781829E-3</v>
      </c>
      <c r="G202" s="21">
        <f t="shared" si="82"/>
        <v>5.9907388758554227E-3</v>
      </c>
      <c r="H202" s="21">
        <f t="shared" si="82"/>
        <v>5.9659360764856111E-3</v>
      </c>
      <c r="I202" s="21">
        <f t="shared" si="82"/>
        <v>6.252179184034307E-3</v>
      </c>
      <c r="J202" s="21">
        <f t="shared" si="82"/>
        <v>6.5445E-3</v>
      </c>
      <c r="K202" s="21">
        <f t="shared" si="82"/>
        <v>6.5348318545290869E-3</v>
      </c>
      <c r="L202" s="21">
        <f t="shared" si="82"/>
        <v>6.6525879252514793E-3</v>
      </c>
      <c r="M202" s="21">
        <f t="shared" si="82"/>
        <v>6.1657069176083582E-3</v>
      </c>
      <c r="N202" s="21">
        <f t="shared" si="82"/>
        <v>7.2146035438978504E-3</v>
      </c>
      <c r="O202" s="21">
        <f t="shared" si="82"/>
        <v>7.2317934647629072E-3</v>
      </c>
      <c r="P202" s="21">
        <f t="shared" si="82"/>
        <v>6.4833208871976321E-3</v>
      </c>
      <c r="Q202" s="21">
        <f t="shared" si="82"/>
        <v>6.2721706916209641E-3</v>
      </c>
      <c r="R202" s="21">
        <f t="shared" si="82"/>
        <v>6.264547224584101E-3</v>
      </c>
      <c r="S202" s="21">
        <f t="shared" si="82"/>
        <v>6.0846610214909391E-3</v>
      </c>
      <c r="T202" s="21">
        <f t="shared" si="82"/>
        <v>5.6759999999999996E-3</v>
      </c>
      <c r="U202" s="21">
        <f t="shared" si="82"/>
        <v>5.5202753485206037E-3</v>
      </c>
      <c r="V202" s="21">
        <f t="shared" si="82"/>
        <v>5.3588828110126777E-3</v>
      </c>
      <c r="W202" s="21">
        <f t="shared" si="82"/>
        <v>5.3668114733565597E-3</v>
      </c>
      <c r="X202" s="21">
        <f t="shared" si="82"/>
        <v>5.5482131310200782E-3</v>
      </c>
      <c r="Y202" s="21">
        <f t="shared" si="82"/>
        <v>6.1119187003278643E-3</v>
      </c>
      <c r="Z202" s="21">
        <f t="shared" si="82"/>
        <v>5.4963824852923863E-3</v>
      </c>
      <c r="AA202" s="21">
        <f t="shared" si="82"/>
        <v>5.1138846450657586E-3</v>
      </c>
      <c r="AB202" s="21">
        <f t="shared" si="82"/>
        <v>5.3249754758016203E-3</v>
      </c>
      <c r="AC202" s="21">
        <f t="shared" si="82"/>
        <v>5.2881574880490074E-3</v>
      </c>
      <c r="AD202" s="21">
        <f t="shared" si="82"/>
        <v>5.1122022068775252E-3</v>
      </c>
      <c r="AE202" s="21">
        <f t="shared" si="82"/>
        <v>5.2019988975638984E-3</v>
      </c>
    </row>
    <row r="203" spans="1:31" x14ac:dyDescent="0.2">
      <c r="A203" s="80" t="s">
        <v>414</v>
      </c>
      <c r="B203" s="4" t="s">
        <v>415</v>
      </c>
      <c r="C203" s="27">
        <v>7.2245738132904898E-4</v>
      </c>
      <c r="D203" s="27">
        <v>7.4578309710709339E-4</v>
      </c>
      <c r="E203" s="27">
        <v>7.5810311744882084E-4</v>
      </c>
      <c r="F203" s="27">
        <v>7.6805056233322994E-4</v>
      </c>
      <c r="G203" s="27">
        <v>7.9903818919614417E-4</v>
      </c>
      <c r="H203" s="27">
        <v>7.9573001898439882E-4</v>
      </c>
      <c r="I203" s="27">
        <v>8.3390881112761826E-4</v>
      </c>
      <c r="J203" s="27">
        <v>8.7289824136216722E-4</v>
      </c>
      <c r="K203" s="27">
        <v>8.7160871470943699E-4</v>
      </c>
      <c r="L203" s="27">
        <v>8.8731489043612256E-4</v>
      </c>
      <c r="M203" s="27">
        <v>8.2237523495070448E-4</v>
      </c>
      <c r="N203" s="27">
        <v>9.6227591803708348E-4</v>
      </c>
      <c r="O203" s="27">
        <v>9.6456869085277046E-4</v>
      </c>
      <c r="P203" s="27">
        <v>8.6473823831024826E-4</v>
      </c>
      <c r="Q203" s="27">
        <v>8.3657525651146289E-4</v>
      </c>
      <c r="R203" s="27">
        <v>8.3555844682859021E-4</v>
      </c>
      <c r="S203" s="27">
        <v>8.1156542210166838E-4</v>
      </c>
      <c r="T203" s="27">
        <v>7.5705866268953488E-4</v>
      </c>
      <c r="U203" s="27">
        <v>7.3628827925105987E-4</v>
      </c>
      <c r="V203" s="27">
        <v>7.1476191938252178E-4</v>
      </c>
      <c r="W203" s="27">
        <v>7.1581943568114342E-4</v>
      </c>
      <c r="X203" s="27">
        <v>7.400145900786783E-4</v>
      </c>
      <c r="Y203" s="27">
        <v>8.1520102144774017E-4</v>
      </c>
      <c r="Z203" s="27">
        <v>7.3310147532516497E-4</v>
      </c>
      <c r="AA203" s="27">
        <v>6.8208433237174591E-4</v>
      </c>
      <c r="AB203" s="27">
        <v>7.1023939615309111E-4</v>
      </c>
      <c r="AC203" s="27">
        <v>7.0532865327590415E-4</v>
      </c>
      <c r="AD203" s="27">
        <v>6.8185993060908886E-4</v>
      </c>
      <c r="AE203" s="27">
        <v>6.9383691485238902E-4</v>
      </c>
    </row>
    <row r="204" spans="1:31" x14ac:dyDescent="0.2">
      <c r="A204" s="80" t="s">
        <v>416</v>
      </c>
      <c r="B204" s="4" t="s">
        <v>417</v>
      </c>
      <c r="C204" s="27">
        <v>1.615683536440178E-5</v>
      </c>
      <c r="D204" s="27">
        <v>1.6678485165929721E-5</v>
      </c>
      <c r="E204" s="27">
        <v>1.6954006664486753E-5</v>
      </c>
      <c r="F204" s="27">
        <v>1.7176468547287645E-5</v>
      </c>
      <c r="G204" s="27">
        <v>1.7869467191216768E-5</v>
      </c>
      <c r="H204" s="27">
        <v>1.7795484195333664E-5</v>
      </c>
      <c r="I204" s="27">
        <v>1.8649304053793604E-5</v>
      </c>
      <c r="J204" s="27">
        <v>1.9521252796420578E-5</v>
      </c>
      <c r="K204" s="27">
        <v>1.9492414182040525E-5</v>
      </c>
      <c r="L204" s="27">
        <v>1.9843662715142366E-5</v>
      </c>
      <c r="M204" s="27">
        <v>1.8391370373179294E-5</v>
      </c>
      <c r="N204" s="27">
        <v>2.1520070227883222E-5</v>
      </c>
      <c r="O204" s="27">
        <v>2.15713451596209E-5</v>
      </c>
      <c r="P204" s="27">
        <v>1.9338764764198749E-5</v>
      </c>
      <c r="Q204" s="27">
        <v>1.8708935694618837E-5</v>
      </c>
      <c r="R204" s="27">
        <v>1.8686196046485015E-5</v>
      </c>
      <c r="S204" s="27">
        <v>1.8149622733753729E-5</v>
      </c>
      <c r="T204" s="27">
        <v>1.6930648769574943E-5</v>
      </c>
      <c r="U204" s="27">
        <v>1.646614570774229E-5</v>
      </c>
      <c r="V204" s="27">
        <v>1.5984736199888671E-5</v>
      </c>
      <c r="W204" s="27">
        <v>1.6008386199422997E-5</v>
      </c>
      <c r="X204" s="27">
        <v>1.6549479883728794E-5</v>
      </c>
      <c r="Y204" s="27">
        <v>1.8230928263468645E-5</v>
      </c>
      <c r="Z204" s="27">
        <v>1.6394876913623817E-5</v>
      </c>
      <c r="AA204" s="27">
        <v>1.5253943758585408E-5</v>
      </c>
      <c r="AB204" s="27">
        <v>1.5883595751831826E-5</v>
      </c>
      <c r="AC204" s="27">
        <v>1.5773773267856847E-5</v>
      </c>
      <c r="AD204" s="27">
        <v>1.5248925300156676E-5</v>
      </c>
      <c r="AE204" s="27">
        <v>1.5516775235089931E-5</v>
      </c>
    </row>
    <row r="205" spans="1:31" x14ac:dyDescent="0.2">
      <c r="A205" s="80" t="s">
        <v>418</v>
      </c>
      <c r="B205" s="4" t="s">
        <v>419</v>
      </c>
      <c r="C205" s="27">
        <v>4.677964839222247E-3</v>
      </c>
      <c r="D205" s="27">
        <v>4.8290005696049161E-3</v>
      </c>
      <c r="E205" s="27">
        <v>4.908773610155878E-3</v>
      </c>
      <c r="F205" s="27">
        <v>4.9731840495976657E-3</v>
      </c>
      <c r="G205" s="27">
        <v>5.173831219468062E-3</v>
      </c>
      <c r="H205" s="27">
        <v>5.1524105733058781E-3</v>
      </c>
      <c r="I205" s="27">
        <v>5.399621068852895E-3</v>
      </c>
      <c r="J205" s="27">
        <v>5.6520805058414125E-3</v>
      </c>
      <c r="K205" s="27">
        <v>5.6437307256376095E-3</v>
      </c>
      <c r="L205" s="27">
        <v>5.7454293721002142E-3</v>
      </c>
      <c r="M205" s="27">
        <v>5.3249403122844746E-3</v>
      </c>
      <c r="N205" s="27">
        <v>6.230807555632884E-3</v>
      </c>
      <c r="O205" s="27">
        <v>6.2456534287505163E-3</v>
      </c>
      <c r="P205" s="27">
        <v>5.5992438841231847E-3</v>
      </c>
      <c r="Q205" s="27">
        <v>5.4168864994148828E-3</v>
      </c>
      <c r="R205" s="27">
        <v>5.4103025817090261E-3</v>
      </c>
      <c r="S205" s="27">
        <v>5.2549459766555173E-3</v>
      </c>
      <c r="T205" s="27">
        <v>4.9020106885408902E-3</v>
      </c>
      <c r="U205" s="27">
        <v>4.7675209235618016E-3</v>
      </c>
      <c r="V205" s="27">
        <v>4.6281361554302673E-3</v>
      </c>
      <c r="W205" s="27">
        <v>4.6349836514759934E-3</v>
      </c>
      <c r="X205" s="27">
        <v>4.7916490610576713E-3</v>
      </c>
      <c r="Y205" s="27">
        <v>5.2784867506166554E-3</v>
      </c>
      <c r="Z205" s="27">
        <v>4.7468861330535973E-3</v>
      </c>
      <c r="AA205" s="27">
        <v>4.4165463689354268E-3</v>
      </c>
      <c r="AB205" s="27">
        <v>4.5988524838966975E-3</v>
      </c>
      <c r="AC205" s="27">
        <v>4.5670550615052466E-3</v>
      </c>
      <c r="AD205" s="27">
        <v>4.4150933509682798E-3</v>
      </c>
      <c r="AE205" s="27">
        <v>4.4926452074764197E-3</v>
      </c>
    </row>
    <row r="206" spans="1:31" x14ac:dyDescent="0.2">
      <c r="A206" s="80" t="s">
        <v>420</v>
      </c>
      <c r="B206" s="4" t="s">
        <v>421</v>
      </c>
      <c r="C206" s="21">
        <f t="shared" ref="C206" si="83">+C207+C208+C209+C210+C211+C212+C213</f>
        <v>2.5739938941069034</v>
      </c>
      <c r="D206" s="21">
        <f t="shared" ref="D206:AE206" si="84">+D207+D208+D209+D210+D211+D212+D213</f>
        <v>2.4975673546858079</v>
      </c>
      <c r="E206" s="21">
        <f t="shared" si="84"/>
        <v>2.4198427809042444</v>
      </c>
      <c r="F206" s="21">
        <f t="shared" si="84"/>
        <v>2.3548544758903351</v>
      </c>
      <c r="G206" s="21">
        <f t="shared" si="84"/>
        <v>2.3008806026120756</v>
      </c>
      <c r="H206" s="21">
        <f t="shared" si="84"/>
        <v>2.2123035740321519</v>
      </c>
      <c r="I206" s="21">
        <f t="shared" si="84"/>
        <v>2.1591473514578778</v>
      </c>
      <c r="J206" s="21">
        <f t="shared" si="84"/>
        <v>2.1773219999999998</v>
      </c>
      <c r="K206" s="21">
        <f t="shared" si="84"/>
        <v>2.2213697999999997</v>
      </c>
      <c r="L206" s="21">
        <f t="shared" si="84"/>
        <v>2.2654175999999997</v>
      </c>
      <c r="M206" s="21">
        <f t="shared" si="84"/>
        <v>2.3094653999999997</v>
      </c>
      <c r="N206" s="21">
        <f t="shared" si="84"/>
        <v>2.3535132000000001</v>
      </c>
      <c r="O206" s="21">
        <f t="shared" si="84"/>
        <v>2.3975610000000005</v>
      </c>
      <c r="P206" s="21">
        <f t="shared" si="84"/>
        <v>2.4416088</v>
      </c>
      <c r="Q206" s="21">
        <f t="shared" si="84"/>
        <v>2.4856566</v>
      </c>
      <c r="R206" s="21">
        <f t="shared" si="84"/>
        <v>2.5297044000000004</v>
      </c>
      <c r="S206" s="21">
        <f t="shared" si="84"/>
        <v>2.5737522000000004</v>
      </c>
      <c r="T206" s="21">
        <f t="shared" si="84"/>
        <v>2.6177999999999999</v>
      </c>
      <c r="U206" s="21">
        <f t="shared" si="84"/>
        <v>2.6777543223727021</v>
      </c>
      <c r="V206" s="21">
        <f t="shared" si="84"/>
        <v>2.7377086447454047</v>
      </c>
      <c r="W206" s="21">
        <f t="shared" si="84"/>
        <v>2.7976629671181072</v>
      </c>
      <c r="X206" s="21">
        <f t="shared" si="84"/>
        <v>2.5498153248700959</v>
      </c>
      <c r="Y206" s="21">
        <f t="shared" si="84"/>
        <v>2.301967682622085</v>
      </c>
      <c r="Z206" s="21">
        <f t="shared" si="84"/>
        <v>2.0541200403740736</v>
      </c>
      <c r="AA206" s="21">
        <f t="shared" si="84"/>
        <v>1.939345392482112</v>
      </c>
      <c r="AB206" s="21">
        <f t="shared" si="84"/>
        <v>1.82457074459015</v>
      </c>
      <c r="AC206" s="21">
        <f t="shared" si="84"/>
        <v>1.9745969312528515</v>
      </c>
      <c r="AD206" s="21">
        <f t="shared" si="84"/>
        <v>2.124623117915553</v>
      </c>
      <c r="AE206" s="21">
        <f t="shared" si="84"/>
        <v>2.2746493045782539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1.9939179999999999</v>
      </c>
      <c r="D208" s="27">
        <v>1.927684</v>
      </c>
      <c r="E208" s="27">
        <v>1.8614499999999998</v>
      </c>
      <c r="F208" s="27">
        <v>1.7952159999999999</v>
      </c>
      <c r="G208" s="27">
        <v>1.728982</v>
      </c>
      <c r="H208" s="27">
        <v>1.6627480000000001</v>
      </c>
      <c r="I208" s="27">
        <v>1.5965140000000002</v>
      </c>
      <c r="J208" s="27">
        <v>1.5302799999999999</v>
      </c>
      <c r="K208" s="27">
        <v>1.5797809999999999</v>
      </c>
      <c r="L208" s="27">
        <v>1.6292819999999999</v>
      </c>
      <c r="M208" s="27">
        <v>1.6787830000000001</v>
      </c>
      <c r="N208" s="27">
        <v>1.7282840000000002</v>
      </c>
      <c r="O208" s="27">
        <v>1.7777850000000002</v>
      </c>
      <c r="P208" s="27">
        <v>1.8272860000000004</v>
      </c>
      <c r="Q208" s="27">
        <v>1.876787</v>
      </c>
      <c r="R208" s="27">
        <v>1.9262880000000002</v>
      </c>
      <c r="S208" s="27">
        <v>1.9757890000000002</v>
      </c>
      <c r="T208" s="27">
        <v>2.02529</v>
      </c>
      <c r="U208" s="27">
        <v>2.0907447723727022</v>
      </c>
      <c r="V208" s="27">
        <v>2.1561995447454048</v>
      </c>
      <c r="W208" s="27">
        <v>2.2216543171181069</v>
      </c>
      <c r="X208" s="27">
        <v>1.9793071248700957</v>
      </c>
      <c r="Y208" s="27">
        <v>1.7369599326220848</v>
      </c>
      <c r="Z208" s="27">
        <v>1.4946127403740732</v>
      </c>
      <c r="AA208" s="27">
        <v>1.3853385424821116</v>
      </c>
      <c r="AB208" s="27">
        <v>1.2760643445901498</v>
      </c>
      <c r="AC208" s="27">
        <v>1.4315647312528512</v>
      </c>
      <c r="AD208" s="27">
        <v>1.5870651179155524</v>
      </c>
      <c r="AE208" s="27">
        <v>1.7425655045782535</v>
      </c>
    </row>
    <row r="209" spans="1:31" x14ac:dyDescent="0.2">
      <c r="A209" s="80" t="s">
        <v>426</v>
      </c>
      <c r="B209" s="4" t="s">
        <v>427</v>
      </c>
      <c r="C209" s="27">
        <v>0.38319749410690396</v>
      </c>
      <c r="D209" s="27">
        <v>0.37586415468580775</v>
      </c>
      <c r="E209" s="27">
        <v>0.36723278090424516</v>
      </c>
      <c r="F209" s="27">
        <v>0.37133767589033539</v>
      </c>
      <c r="G209" s="27">
        <v>0.38645700261207505</v>
      </c>
      <c r="H209" s="27">
        <v>0.36697317403215191</v>
      </c>
      <c r="I209" s="27">
        <v>0.38291015145787766</v>
      </c>
      <c r="J209" s="27">
        <v>0.47017799999999998</v>
      </c>
      <c r="K209" s="27">
        <v>0.46942739999999994</v>
      </c>
      <c r="L209" s="27">
        <v>0.46867679999999995</v>
      </c>
      <c r="M209" s="27">
        <v>0.46792619999999996</v>
      </c>
      <c r="N209" s="27">
        <v>0.46717559999999997</v>
      </c>
      <c r="O209" s="27">
        <v>0.46642499999999992</v>
      </c>
      <c r="P209" s="27">
        <v>0.46567439999999988</v>
      </c>
      <c r="Q209" s="27">
        <v>0.46492379999999994</v>
      </c>
      <c r="R209" s="27">
        <v>0.46417319999999995</v>
      </c>
      <c r="S209" s="27">
        <v>0.46342259999999996</v>
      </c>
      <c r="T209" s="27">
        <v>0.46267199999999997</v>
      </c>
      <c r="U209" s="27">
        <v>0.46192139999999998</v>
      </c>
      <c r="V209" s="27">
        <v>0.4611708000000001</v>
      </c>
      <c r="W209" s="27">
        <v>0.46042020000000017</v>
      </c>
      <c r="X209" s="27">
        <v>0.45966960000000018</v>
      </c>
      <c r="Y209" s="27">
        <v>0.45891900000000019</v>
      </c>
      <c r="Z209" s="27">
        <v>0.45816840000000031</v>
      </c>
      <c r="AA209" s="27">
        <v>0.45741780000000037</v>
      </c>
      <c r="AB209" s="27">
        <v>0.45666720000000038</v>
      </c>
      <c r="AC209" s="27">
        <v>0.45591660000000045</v>
      </c>
      <c r="AD209" s="27">
        <v>0.45516600000000051</v>
      </c>
      <c r="AE209" s="27">
        <v>0.45441540000000058</v>
      </c>
    </row>
    <row r="210" spans="1:31" x14ac:dyDescent="0.2">
      <c r="A210" s="80" t="s">
        <v>428</v>
      </c>
      <c r="B210" s="4" t="s">
        <v>429</v>
      </c>
      <c r="C210" s="27">
        <v>0.19517399999999993</v>
      </c>
      <c r="D210" s="27">
        <v>0.19233199999999992</v>
      </c>
      <c r="E210" s="27">
        <v>0.18948999999999994</v>
      </c>
      <c r="F210" s="27">
        <v>0.18664799999999993</v>
      </c>
      <c r="G210" s="27">
        <v>0.183806</v>
      </c>
      <c r="H210" s="27">
        <v>0.18096399999999996</v>
      </c>
      <c r="I210" s="27">
        <v>0.17812199999999997</v>
      </c>
      <c r="J210" s="27">
        <v>0.17527999999999999</v>
      </c>
      <c r="K210" s="27">
        <v>0.170406</v>
      </c>
      <c r="L210" s="27">
        <v>0.16553199999999996</v>
      </c>
      <c r="M210" s="27">
        <v>0.16065799999999997</v>
      </c>
      <c r="N210" s="27">
        <v>0.15578399999999995</v>
      </c>
      <c r="O210" s="27">
        <v>0.15090999999999996</v>
      </c>
      <c r="P210" s="27">
        <v>0.146036</v>
      </c>
      <c r="Q210" s="27">
        <v>0.14116199999999998</v>
      </c>
      <c r="R210" s="27">
        <v>0.13628799999999999</v>
      </c>
      <c r="S210" s="27">
        <v>0.131414</v>
      </c>
      <c r="T210" s="27">
        <v>0.12653999999999999</v>
      </c>
      <c r="U210" s="27">
        <v>0.121666</v>
      </c>
      <c r="V210" s="27">
        <v>0.11679199999999999</v>
      </c>
      <c r="W210" s="27">
        <v>0.111918</v>
      </c>
      <c r="X210" s="27">
        <v>0.10704400000000001</v>
      </c>
      <c r="Y210" s="27">
        <v>0.10217000000000001</v>
      </c>
      <c r="Z210" s="27">
        <v>9.7296000000000021E-2</v>
      </c>
      <c r="AA210" s="27">
        <v>9.2422000000000018E-2</v>
      </c>
      <c r="AB210" s="27">
        <v>8.7548000000000029E-2</v>
      </c>
      <c r="AC210" s="27">
        <v>8.2674000000000025E-2</v>
      </c>
      <c r="AD210" s="27">
        <v>7.7800000000000022E-2</v>
      </c>
      <c r="AE210" s="27">
        <v>7.2926000000000046E-2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1.7043999999999996E-3</v>
      </c>
      <c r="D212" s="27">
        <v>1.6871999999999996E-3</v>
      </c>
      <c r="E212" s="27">
        <v>1.6699999999999994E-3</v>
      </c>
      <c r="F212" s="27">
        <v>1.6527999999999996E-3</v>
      </c>
      <c r="G212" s="27">
        <v>1.6355999999999999E-3</v>
      </c>
      <c r="H212" s="27">
        <v>1.6183999999999999E-3</v>
      </c>
      <c r="I212" s="27">
        <v>1.6011999999999997E-3</v>
      </c>
      <c r="J212" s="27">
        <v>1.5839999999999999E-3</v>
      </c>
      <c r="K212" s="27">
        <v>1.7344000000000001E-3</v>
      </c>
      <c r="L212" s="27">
        <v>1.8848000000000001E-3</v>
      </c>
      <c r="M212" s="27">
        <v>2.0352E-3</v>
      </c>
      <c r="N212" s="27">
        <v>2.1856000000000002E-3</v>
      </c>
      <c r="O212" s="27">
        <v>2.3360000000000004E-3</v>
      </c>
      <c r="P212" s="27">
        <v>2.4864000000000006E-3</v>
      </c>
      <c r="Q212" s="27">
        <v>2.6367999999999999E-3</v>
      </c>
      <c r="R212" s="27">
        <v>2.7872000000000001E-3</v>
      </c>
      <c r="S212" s="27">
        <v>2.9376000000000003E-3</v>
      </c>
      <c r="T212" s="27">
        <v>3.088E-3</v>
      </c>
      <c r="U212" s="27">
        <v>3.2383999999999994E-3</v>
      </c>
      <c r="V212" s="27">
        <v>3.3887999999999991E-3</v>
      </c>
      <c r="W212" s="27">
        <v>3.5391999999999989E-3</v>
      </c>
      <c r="X212" s="27">
        <v>3.6895999999999982E-3</v>
      </c>
      <c r="Y212" s="27">
        <v>3.8399999999999979E-3</v>
      </c>
      <c r="Z212" s="27">
        <v>3.9903999999999972E-3</v>
      </c>
      <c r="AA212" s="27">
        <v>4.1407999999999974E-3</v>
      </c>
      <c r="AB212" s="27">
        <v>4.2911999999999968E-3</v>
      </c>
      <c r="AC212" s="27">
        <v>4.4415999999999969E-3</v>
      </c>
      <c r="AD212" s="27">
        <v>4.5919999999999963E-3</v>
      </c>
      <c r="AE212" s="27">
        <v>4.7423999999999956E-3</v>
      </c>
    </row>
    <row r="213" spans="1:31" x14ac:dyDescent="0.2">
      <c r="A213" s="80" t="s">
        <v>434</v>
      </c>
      <c r="B213" s="4" t="s">
        <v>184</v>
      </c>
      <c r="C213" s="21">
        <f t="shared" ref="C213" si="85">+C214+C215</f>
        <v>0</v>
      </c>
      <c r="D213" s="21">
        <f t="shared" ref="D213:AE213" si="86">+D214+D215</f>
        <v>0</v>
      </c>
      <c r="E213" s="21">
        <f t="shared" si="86"/>
        <v>0</v>
      </c>
      <c r="F213" s="21">
        <f t="shared" si="86"/>
        <v>0</v>
      </c>
      <c r="G213" s="21">
        <f t="shared" si="86"/>
        <v>0</v>
      </c>
      <c r="H213" s="21">
        <f t="shared" si="86"/>
        <v>0</v>
      </c>
      <c r="I213" s="21">
        <f t="shared" si="86"/>
        <v>0</v>
      </c>
      <c r="J213" s="21">
        <f t="shared" si="86"/>
        <v>0</v>
      </c>
      <c r="K213" s="21">
        <f t="shared" si="86"/>
        <v>2.1000000000000002E-5</v>
      </c>
      <c r="L213" s="21">
        <f t="shared" si="86"/>
        <v>4.2000000000000004E-5</v>
      </c>
      <c r="M213" s="21">
        <f t="shared" si="86"/>
        <v>6.3000000000000013E-5</v>
      </c>
      <c r="N213" s="21">
        <f t="shared" si="86"/>
        <v>8.4000000000000009E-5</v>
      </c>
      <c r="O213" s="21">
        <f t="shared" si="86"/>
        <v>1.0499999999999999E-4</v>
      </c>
      <c r="P213" s="21">
        <f t="shared" si="86"/>
        <v>1.26E-4</v>
      </c>
      <c r="Q213" s="21">
        <f t="shared" si="86"/>
        <v>1.47E-4</v>
      </c>
      <c r="R213" s="21">
        <f t="shared" si="86"/>
        <v>1.6800000000000002E-4</v>
      </c>
      <c r="S213" s="21">
        <f t="shared" si="86"/>
        <v>1.8899999999999999E-4</v>
      </c>
      <c r="T213" s="21">
        <f t="shared" si="86"/>
        <v>2.0999999999999998E-4</v>
      </c>
      <c r="U213" s="21">
        <f t="shared" si="86"/>
        <v>1.8374999999999999E-4</v>
      </c>
      <c r="V213" s="21">
        <f t="shared" si="86"/>
        <v>1.5749999999999998E-4</v>
      </c>
      <c r="W213" s="21">
        <f t="shared" si="86"/>
        <v>1.3124999999999999E-4</v>
      </c>
      <c r="X213" s="21">
        <f t="shared" si="86"/>
        <v>1.0499999999999999E-4</v>
      </c>
      <c r="Y213" s="21">
        <f t="shared" si="86"/>
        <v>7.874999999999999E-5</v>
      </c>
      <c r="Z213" s="21">
        <f t="shared" si="86"/>
        <v>5.2499999999999995E-5</v>
      </c>
      <c r="AA213" s="21">
        <f t="shared" si="86"/>
        <v>2.6249999999999998E-5</v>
      </c>
      <c r="AB213" s="21">
        <f t="shared" si="86"/>
        <v>0</v>
      </c>
      <c r="AC213" s="21">
        <f t="shared" si="86"/>
        <v>0</v>
      </c>
      <c r="AD213" s="21">
        <f t="shared" si="86"/>
        <v>0</v>
      </c>
      <c r="AE213" s="21">
        <f t="shared" si="86"/>
        <v>0</v>
      </c>
    </row>
    <row r="214" spans="1:31" x14ac:dyDescent="0.2">
      <c r="A214" s="80" t="s">
        <v>435</v>
      </c>
      <c r="B214" s="4" t="s">
        <v>436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1.2000000000000002E-5</v>
      </c>
      <c r="L214" s="27">
        <v>2.4000000000000004E-5</v>
      </c>
      <c r="M214" s="27">
        <v>3.6000000000000008E-5</v>
      </c>
      <c r="N214" s="27">
        <v>4.8000000000000008E-5</v>
      </c>
      <c r="O214" s="27">
        <v>5.9999999999999995E-5</v>
      </c>
      <c r="P214" s="27">
        <v>7.2000000000000002E-5</v>
      </c>
      <c r="Q214" s="27">
        <v>8.3999999999999995E-5</v>
      </c>
      <c r="R214" s="27">
        <v>9.6000000000000002E-5</v>
      </c>
      <c r="S214" s="27">
        <v>1.08E-4</v>
      </c>
      <c r="T214" s="27">
        <v>1.1999999999999999E-4</v>
      </c>
      <c r="U214" s="27">
        <v>1.0499999999999999E-4</v>
      </c>
      <c r="V214" s="27">
        <v>8.9999999999999992E-5</v>
      </c>
      <c r="W214" s="27">
        <v>7.4999999999999993E-5</v>
      </c>
      <c r="X214" s="27">
        <v>5.9999999999999995E-5</v>
      </c>
      <c r="Y214" s="27">
        <v>4.4999999999999996E-5</v>
      </c>
      <c r="Z214" s="27">
        <v>2.9999999999999997E-5</v>
      </c>
      <c r="AA214" s="27">
        <v>1.4999999999999999E-5</v>
      </c>
      <c r="AB214" s="27">
        <v>0</v>
      </c>
      <c r="AC214" s="27">
        <v>0</v>
      </c>
      <c r="AD214" s="27">
        <v>0</v>
      </c>
      <c r="AE214" s="27">
        <v>0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9.0000000000000002E-6</v>
      </c>
      <c r="L215" s="27">
        <v>1.8E-5</v>
      </c>
      <c r="M215" s="27">
        <v>2.6999999999999999E-5</v>
      </c>
      <c r="N215" s="27">
        <v>3.6000000000000001E-5</v>
      </c>
      <c r="O215" s="27">
        <v>4.4999999999999996E-5</v>
      </c>
      <c r="P215" s="27">
        <v>5.3999999999999998E-5</v>
      </c>
      <c r="Q215" s="27">
        <v>6.3E-5</v>
      </c>
      <c r="R215" s="27">
        <v>7.2000000000000002E-5</v>
      </c>
      <c r="S215" s="27">
        <v>8.099999999999999E-5</v>
      </c>
      <c r="T215" s="27">
        <v>8.9999999999999992E-5</v>
      </c>
      <c r="U215" s="27">
        <v>7.874999999999999E-5</v>
      </c>
      <c r="V215" s="27">
        <v>6.7500000000000001E-5</v>
      </c>
      <c r="W215" s="27">
        <v>5.6249999999999998E-5</v>
      </c>
      <c r="X215" s="27">
        <v>4.4999999999999996E-5</v>
      </c>
      <c r="Y215" s="27">
        <v>3.375E-5</v>
      </c>
      <c r="Z215" s="27">
        <v>2.2499999999999998E-5</v>
      </c>
      <c r="AA215" s="27">
        <v>1.1249999999999999E-5</v>
      </c>
      <c r="AB215" s="27">
        <v>0</v>
      </c>
      <c r="AC215" s="27">
        <v>0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7">+C217+C225+C226+C230+C240</f>
        <v>0.32848051178455695</v>
      </c>
      <c r="D216" s="21">
        <f t="shared" ref="D216:AE216" si="88">+D217+D225+D226+D230+D240</f>
        <v>0.32927321031782331</v>
      </c>
      <c r="E216" s="21">
        <f t="shared" si="88"/>
        <v>0.33122863116427925</v>
      </c>
      <c r="F216" s="21">
        <f t="shared" si="88"/>
        <v>0.33577028511457041</v>
      </c>
      <c r="G216" s="21">
        <f t="shared" si="88"/>
        <v>0.34285282520320637</v>
      </c>
      <c r="H216" s="21">
        <f t="shared" si="88"/>
        <v>0.34099898007423668</v>
      </c>
      <c r="I216" s="21">
        <f t="shared" si="88"/>
        <v>0.34460679033468489</v>
      </c>
      <c r="J216" s="21">
        <f t="shared" si="88"/>
        <v>0.36246287102070018</v>
      </c>
      <c r="K216" s="21">
        <f t="shared" si="88"/>
        <v>0.36116076294295085</v>
      </c>
      <c r="L216" s="21">
        <f t="shared" si="88"/>
        <v>0.36040664020351298</v>
      </c>
      <c r="M216" s="21">
        <f t="shared" si="88"/>
        <v>0.35266403432328042</v>
      </c>
      <c r="N216" s="21">
        <f t="shared" si="88"/>
        <v>0.32905706684720476</v>
      </c>
      <c r="O216" s="21">
        <f t="shared" si="88"/>
        <v>0.32720560860019882</v>
      </c>
      <c r="P216" s="21">
        <f t="shared" si="88"/>
        <v>0.31985771423517345</v>
      </c>
      <c r="Q216" s="21">
        <f t="shared" si="88"/>
        <v>0.32527269787255725</v>
      </c>
      <c r="R216" s="21">
        <f t="shared" si="88"/>
        <v>0.32499215826934713</v>
      </c>
      <c r="S216" s="21">
        <f t="shared" si="88"/>
        <v>0.32152889735940748</v>
      </c>
      <c r="T216" s="21">
        <f t="shared" si="88"/>
        <v>0.31928049827033306</v>
      </c>
      <c r="U216" s="21">
        <f t="shared" si="88"/>
        <v>0.3164322595746672</v>
      </c>
      <c r="V216" s="21">
        <f t="shared" si="88"/>
        <v>0.31173670240945311</v>
      </c>
      <c r="W216" s="21">
        <f t="shared" si="88"/>
        <v>0.31084063216353602</v>
      </c>
      <c r="X216" s="21">
        <f t="shared" si="88"/>
        <v>0.29712645605541571</v>
      </c>
      <c r="Y216" s="21">
        <f t="shared" si="88"/>
        <v>0.29989566180569377</v>
      </c>
      <c r="Z216" s="21">
        <f t="shared" si="88"/>
        <v>0.28574020373474607</v>
      </c>
      <c r="AA216" s="21">
        <f t="shared" si="88"/>
        <v>0.27627239332403108</v>
      </c>
      <c r="AB216" s="21">
        <f t="shared" si="88"/>
        <v>0.27006101147488082</v>
      </c>
      <c r="AC216" s="21">
        <f t="shared" si="88"/>
        <v>0.27617391120862955</v>
      </c>
      <c r="AD216" s="21">
        <f t="shared" si="88"/>
        <v>0.28124590527114601</v>
      </c>
      <c r="AE216" s="21">
        <f t="shared" si="88"/>
        <v>0.28866951546817254</v>
      </c>
    </row>
    <row r="217" spans="1:31" x14ac:dyDescent="0.2">
      <c r="A217" s="80" t="s">
        <v>441</v>
      </c>
      <c r="B217" s="4" t="s">
        <v>395</v>
      </c>
      <c r="C217" s="21">
        <f>+C218+C219</f>
        <v>0.11691290383224322</v>
      </c>
      <c r="D217" s="21">
        <f t="shared" ref="D217:AE217" si="89">+D218+D219</f>
        <v>0.11885044987111952</v>
      </c>
      <c r="E217" s="21">
        <f t="shared" si="89"/>
        <v>0.12291597685541074</v>
      </c>
      <c r="F217" s="21">
        <f t="shared" si="89"/>
        <v>0.12838981316890563</v>
      </c>
      <c r="G217" s="21">
        <f t="shared" si="89"/>
        <v>0.13361815070833016</v>
      </c>
      <c r="H217" s="21">
        <f t="shared" si="89"/>
        <v>0.13642583011616063</v>
      </c>
      <c r="I217" s="21">
        <f t="shared" si="89"/>
        <v>0.13936484040627289</v>
      </c>
      <c r="J217" s="21">
        <f t="shared" si="89"/>
        <v>0.14835827234928051</v>
      </c>
      <c r="K217" s="21">
        <f t="shared" si="89"/>
        <v>0.1454248993011997</v>
      </c>
      <c r="L217" s="21">
        <f t="shared" si="89"/>
        <v>0.14149566905848315</v>
      </c>
      <c r="M217" s="21">
        <f t="shared" si="89"/>
        <v>0.13790359962605178</v>
      </c>
      <c r="N217" s="21">
        <f t="shared" si="89"/>
        <v>0.13637466912196122</v>
      </c>
      <c r="O217" s="21">
        <f t="shared" si="89"/>
        <v>0.13265358920912076</v>
      </c>
      <c r="P217" s="21">
        <f t="shared" si="89"/>
        <v>0.12883536226925241</v>
      </c>
      <c r="Q217" s="21">
        <f t="shared" si="89"/>
        <v>0.12620741122740436</v>
      </c>
      <c r="R217" s="21">
        <f t="shared" si="89"/>
        <v>0.12308765342595281</v>
      </c>
      <c r="S217" s="21">
        <f t="shared" si="89"/>
        <v>0.12017726404051339</v>
      </c>
      <c r="T217" s="21">
        <f t="shared" si="89"/>
        <v>0.11679747118209102</v>
      </c>
      <c r="U217" s="21">
        <f t="shared" si="89"/>
        <v>0.11225400149239317</v>
      </c>
      <c r="V217" s="21">
        <f t="shared" si="89"/>
        <v>0.10591332765810772</v>
      </c>
      <c r="W217" s="21">
        <f t="shared" si="89"/>
        <v>0.10187503625136024</v>
      </c>
      <c r="X217" s="21">
        <f t="shared" si="89"/>
        <v>9.7247117746652068E-2</v>
      </c>
      <c r="Y217" s="21">
        <f t="shared" si="89"/>
        <v>0.10104232568140703</v>
      </c>
      <c r="Z217" s="21">
        <f t="shared" si="89"/>
        <v>0.10489949194122043</v>
      </c>
      <c r="AA217" s="21">
        <f t="shared" si="89"/>
        <v>9.9795400818024196E-2</v>
      </c>
      <c r="AB217" s="21">
        <f t="shared" si="89"/>
        <v>9.4038344102272492E-2</v>
      </c>
      <c r="AC217" s="21">
        <f t="shared" si="89"/>
        <v>9.350602209558298E-2</v>
      </c>
      <c r="AD217" s="21">
        <f t="shared" si="89"/>
        <v>9.3176630924779763E-2</v>
      </c>
      <c r="AE217" s="21">
        <f t="shared" si="89"/>
        <v>9.2847239753976574E-2</v>
      </c>
    </row>
    <row r="218" spans="1:31" x14ac:dyDescent="0.2">
      <c r="A218" s="80" t="s">
        <v>442</v>
      </c>
      <c r="B218" s="4" t="s">
        <v>397</v>
      </c>
      <c r="C218" s="27">
        <v>6.4677903362715158E-2</v>
      </c>
      <c r="D218" s="27">
        <v>6.5451376038493797E-2</v>
      </c>
      <c r="E218" s="27">
        <v>6.8219452365503655E-2</v>
      </c>
      <c r="F218" s="27">
        <v>7.1225612749821171E-2</v>
      </c>
      <c r="G218" s="27">
        <v>7.4228388043014182E-2</v>
      </c>
      <c r="H218" s="27">
        <v>7.6489796643978578E-2</v>
      </c>
      <c r="I218" s="27">
        <v>7.8173879996007667E-2</v>
      </c>
      <c r="J218" s="27">
        <v>8.4145820406665614E-2</v>
      </c>
      <c r="K218" s="27">
        <v>8.0567114364315462E-2</v>
      </c>
      <c r="L218" s="27">
        <v>7.6003605606774549E-2</v>
      </c>
      <c r="M218" s="27">
        <v>7.1788204707749784E-2</v>
      </c>
      <c r="N218" s="27">
        <v>6.9646783460168726E-2</v>
      </c>
      <c r="O218" s="27">
        <v>6.5323948295894996E-2</v>
      </c>
      <c r="P218" s="27">
        <v>6.0914597447586899E-2</v>
      </c>
      <c r="Q218" s="27">
        <v>5.7706050761038657E-2</v>
      </c>
      <c r="R218" s="27">
        <v>5.4016123556962004E-2</v>
      </c>
      <c r="S218" s="27">
        <v>5.0545890034651028E-2</v>
      </c>
      <c r="T218" s="27">
        <v>4.6616478361875928E-2</v>
      </c>
      <c r="U218" s="27">
        <v>4.5487138699880809E-2</v>
      </c>
      <c r="V218" s="27">
        <v>4.2553938804953215E-2</v>
      </c>
      <c r="W218" s="27">
        <v>4.1916726957937182E-2</v>
      </c>
      <c r="X218" s="27">
        <v>4.0683752287722273E-2</v>
      </c>
      <c r="Y218" s="27">
        <v>4.2396761812237914E-2</v>
      </c>
      <c r="Z218" s="27">
        <v>4.4193606939218463E-2</v>
      </c>
      <c r="AA218" s="27">
        <v>4.2265089434051092E-2</v>
      </c>
      <c r="AB218" s="27">
        <v>3.9654849290904473E-2</v>
      </c>
      <c r="AC218" s="27">
        <v>3.9782800030954697E-2</v>
      </c>
      <c r="AD218" s="27">
        <v>4.0057914096751822E-2</v>
      </c>
      <c r="AE218" s="27">
        <v>4.0333028162548946E-2</v>
      </c>
    </row>
    <row r="219" spans="1:31" x14ac:dyDescent="0.2">
      <c r="A219" s="80" t="s">
        <v>443</v>
      </c>
      <c r="B219" s="4" t="s">
        <v>399</v>
      </c>
      <c r="C219" s="21">
        <f t="shared" ref="C219" si="90">+C220+C221+C222+C223+C224</f>
        <v>5.2235000469528059E-2</v>
      </c>
      <c r="D219" s="21">
        <f t="shared" ref="D219:AE219" si="91">+D220+D221+D222+D223+D224</f>
        <v>5.3399073832625724E-2</v>
      </c>
      <c r="E219" s="21">
        <f t="shared" si="91"/>
        <v>5.4696524489907083E-2</v>
      </c>
      <c r="F219" s="21">
        <f t="shared" si="91"/>
        <v>5.7164200419084467E-2</v>
      </c>
      <c r="G219" s="21">
        <f t="shared" si="91"/>
        <v>5.9389762665315982E-2</v>
      </c>
      <c r="H219" s="21">
        <f t="shared" si="91"/>
        <v>5.9936033472182064E-2</v>
      </c>
      <c r="I219" s="21">
        <f t="shared" si="91"/>
        <v>6.1190960410265234E-2</v>
      </c>
      <c r="J219" s="21">
        <f t="shared" si="91"/>
        <v>6.4212451942614907E-2</v>
      </c>
      <c r="K219" s="21">
        <f t="shared" si="91"/>
        <v>6.4857784936884239E-2</v>
      </c>
      <c r="L219" s="21">
        <f t="shared" si="91"/>
        <v>6.5492063451708604E-2</v>
      </c>
      <c r="M219" s="21">
        <f t="shared" si="91"/>
        <v>6.6115394918301998E-2</v>
      </c>
      <c r="N219" s="21">
        <f t="shared" si="91"/>
        <v>6.672788566179251E-2</v>
      </c>
      <c r="O219" s="21">
        <f t="shared" si="91"/>
        <v>6.7329640913225769E-2</v>
      </c>
      <c r="P219" s="21">
        <f t="shared" si="91"/>
        <v>6.7920764821665494E-2</v>
      </c>
      <c r="Q219" s="21">
        <f t="shared" si="91"/>
        <v>6.8501360466365707E-2</v>
      </c>
      <c r="R219" s="21">
        <f t="shared" si="91"/>
        <v>6.9071529868990802E-2</v>
      </c>
      <c r="S219" s="21">
        <f t="shared" si="91"/>
        <v>6.9631374005862362E-2</v>
      </c>
      <c r="T219" s="21">
        <f t="shared" si="91"/>
        <v>7.0180992820215088E-2</v>
      </c>
      <c r="U219" s="21">
        <f t="shared" si="91"/>
        <v>6.6766862792512371E-2</v>
      </c>
      <c r="V219" s="21">
        <f t="shared" si="91"/>
        <v>6.3359388853154508E-2</v>
      </c>
      <c r="W219" s="21">
        <f t="shared" si="91"/>
        <v>5.9958309293423051E-2</v>
      </c>
      <c r="X219" s="21">
        <f t="shared" si="91"/>
        <v>5.6563365458929787E-2</v>
      </c>
      <c r="Y219" s="21">
        <f t="shared" si="91"/>
        <v>5.8645563869169123E-2</v>
      </c>
      <c r="Z219" s="21">
        <f t="shared" si="91"/>
        <v>6.0705885002001969E-2</v>
      </c>
      <c r="AA219" s="21">
        <f t="shared" si="91"/>
        <v>5.7530311383973104E-2</v>
      </c>
      <c r="AB219" s="21">
        <f t="shared" si="91"/>
        <v>5.4383494811368019E-2</v>
      </c>
      <c r="AC219" s="21">
        <f t="shared" si="91"/>
        <v>5.3723222064628276E-2</v>
      </c>
      <c r="AD219" s="21">
        <f t="shared" si="91"/>
        <v>5.3118716828027948E-2</v>
      </c>
      <c r="AE219" s="21">
        <f t="shared" si="91"/>
        <v>5.251421159142762E-2</v>
      </c>
    </row>
    <row r="220" spans="1:31" x14ac:dyDescent="0.2">
      <c r="A220" s="80" t="s">
        <v>444</v>
      </c>
      <c r="B220" s="4" t="s">
        <v>401</v>
      </c>
      <c r="C220" s="27">
        <v>1.7615902193743153E-2</v>
      </c>
      <c r="D220" s="27">
        <v>1.7570509803541932E-2</v>
      </c>
      <c r="E220" s="27">
        <v>1.8209996600858834E-2</v>
      </c>
      <c r="F220" s="27">
        <v>1.8781348392585284E-2</v>
      </c>
      <c r="G220" s="27">
        <v>1.9305551682848511E-2</v>
      </c>
      <c r="H220" s="27">
        <v>1.9530409249389025E-2</v>
      </c>
      <c r="I220" s="27">
        <v>1.9859851703705897E-2</v>
      </c>
      <c r="J220" s="27">
        <v>2.1484231759483358E-2</v>
      </c>
      <c r="K220" s="27">
        <v>2.1917258655980328E-2</v>
      </c>
      <c r="L220" s="27">
        <v>2.2340377271247155E-2</v>
      </c>
      <c r="M220" s="27">
        <v>2.2753701653984191E-2</v>
      </c>
      <c r="N220" s="27">
        <v>2.3157344580994631E-2</v>
      </c>
      <c r="O220" s="27">
        <v>2.3551417576464104E-2</v>
      </c>
      <c r="P220" s="27">
        <v>2.3936030930898196E-2</v>
      </c>
      <c r="Q220" s="27">
        <v>2.4311293719724899E-2</v>
      </c>
      <c r="R220" s="27">
        <v>2.4677313821569274E-2</v>
      </c>
      <c r="S220" s="27">
        <v>2.5034197936206433E-2</v>
      </c>
      <c r="T220" s="27">
        <v>2.5382051602200553E-2</v>
      </c>
      <c r="U220" s="27">
        <v>2.403816670274931E-2</v>
      </c>
      <c r="V220" s="27">
        <v>2.2716450893368875E-2</v>
      </c>
      <c r="W220" s="27">
        <v>2.14166647345937E-2</v>
      </c>
      <c r="X220" s="27">
        <v>2.0138571395875146E-2</v>
      </c>
      <c r="Y220" s="27">
        <v>2.1442395406311921E-2</v>
      </c>
      <c r="Z220" s="27">
        <v>2.2719929222444282E-2</v>
      </c>
      <c r="AA220" s="27">
        <v>2.0941781437205684E-2</v>
      </c>
      <c r="AB220" s="27">
        <v>1.919437434969205E-2</v>
      </c>
      <c r="AC220" s="27">
        <v>1.9147615084148514E-2</v>
      </c>
      <c r="AD220" s="27">
        <v>1.9280028545041659E-2</v>
      </c>
      <c r="AE220" s="27">
        <v>1.94124420059348E-2</v>
      </c>
    </row>
    <row r="221" spans="1:31" x14ac:dyDescent="0.2">
      <c r="A221" s="80" t="s">
        <v>445</v>
      </c>
      <c r="B221" s="4" t="s">
        <v>403</v>
      </c>
      <c r="C221" s="27">
        <v>7.1654003788397813E-3</v>
      </c>
      <c r="D221" s="27">
        <v>7.5697262039641569E-3</v>
      </c>
      <c r="E221" s="27">
        <v>7.6049182666608475E-3</v>
      </c>
      <c r="F221" s="27">
        <v>7.9152404053889364E-3</v>
      </c>
      <c r="G221" s="27">
        <v>8.4516370613862083E-3</v>
      </c>
      <c r="H221" s="27">
        <v>8.7074656588865627E-3</v>
      </c>
      <c r="I221" s="27">
        <v>8.7348468513836763E-3</v>
      </c>
      <c r="J221" s="27">
        <v>9.0989626010990476E-3</v>
      </c>
      <c r="K221" s="27">
        <v>9.0841401530826534E-3</v>
      </c>
      <c r="L221" s="27">
        <v>9.0680231967740482E-3</v>
      </c>
      <c r="M221" s="27">
        <v>9.0506066903062801E-3</v>
      </c>
      <c r="N221" s="27">
        <v>9.0318857150362784E-3</v>
      </c>
      <c r="O221" s="27">
        <v>9.0118554702205683E-3</v>
      </c>
      <c r="P221" s="27">
        <v>8.9905112680102438E-3</v>
      </c>
      <c r="Q221" s="27">
        <v>8.9678485287410306E-3</v>
      </c>
      <c r="R221" s="27">
        <v>8.9438627764964439E-3</v>
      </c>
      <c r="S221" s="27">
        <v>8.918549634924099E-3</v>
      </c>
      <c r="T221" s="27">
        <v>8.8919048232868683E-3</v>
      </c>
      <c r="U221" s="27">
        <v>8.5984467170339748E-3</v>
      </c>
      <c r="V221" s="27">
        <v>8.2996608043072618E-3</v>
      </c>
      <c r="W221" s="27">
        <v>7.9955351944227381E-3</v>
      </c>
      <c r="X221" s="27">
        <v>7.6860582159787071E-3</v>
      </c>
      <c r="Y221" s="27">
        <v>7.9906567146601805E-3</v>
      </c>
      <c r="Z221" s="27">
        <v>8.2989607155247135E-3</v>
      </c>
      <c r="AA221" s="27">
        <v>8.1871663259041813E-3</v>
      </c>
      <c r="AB221" s="27">
        <v>8.072951667489307E-3</v>
      </c>
      <c r="AC221" s="27">
        <v>8.1257875711144012E-3</v>
      </c>
      <c r="AD221" s="27">
        <v>8.1205187628236516E-3</v>
      </c>
      <c r="AE221" s="27">
        <v>8.1152499545329021E-3</v>
      </c>
    </row>
    <row r="222" spans="1:31" x14ac:dyDescent="0.2">
      <c r="A222" s="80" t="s">
        <v>446</v>
      </c>
      <c r="B222" s="4" t="s">
        <v>405</v>
      </c>
      <c r="C222" s="27">
        <v>2.4727218719929746E-3</v>
      </c>
      <c r="D222" s="27">
        <v>2.447619501555432E-3</v>
      </c>
      <c r="E222" s="27">
        <v>2.5310858837846073E-3</v>
      </c>
      <c r="F222" s="27">
        <v>2.544408021183928E-3</v>
      </c>
      <c r="G222" s="27">
        <v>2.6206159697948952E-3</v>
      </c>
      <c r="H222" s="27">
        <v>2.5530096523204136E-3</v>
      </c>
      <c r="I222" s="27">
        <v>2.7158808714329461E-3</v>
      </c>
      <c r="J222" s="27">
        <v>3.2704170668909245E-3</v>
      </c>
      <c r="K222" s="27">
        <v>3.2575062135294323E-3</v>
      </c>
      <c r="L222" s="27">
        <v>3.2445528088120659E-3</v>
      </c>
      <c r="M222" s="27">
        <v>3.2315568127603608E-3</v>
      </c>
      <c r="N222" s="27">
        <v>3.2185181856671241E-3</v>
      </c>
      <c r="O222" s="27">
        <v>3.205436888093785E-3</v>
      </c>
      <c r="P222" s="27">
        <v>3.1923128808677361E-3</v>
      </c>
      <c r="Q222" s="27">
        <v>3.1791461250797685E-3</v>
      </c>
      <c r="R222" s="27">
        <v>3.1659365820815009E-3</v>
      </c>
      <c r="S222" s="27">
        <v>3.1526842134828813E-3</v>
      </c>
      <c r="T222" s="27">
        <v>3.1393889811496961E-3</v>
      </c>
      <c r="U222" s="27">
        <v>2.8616780688092572E-3</v>
      </c>
      <c r="V222" s="27">
        <v>2.5832443998915679E-3</v>
      </c>
      <c r="W222" s="27">
        <v>2.3040874983837186E-3</v>
      </c>
      <c r="X222" s="27">
        <v>2.0242068913752902E-3</v>
      </c>
      <c r="Y222" s="27">
        <v>2.2055188190440141E-3</v>
      </c>
      <c r="Z222" s="27">
        <v>2.3872898303700803E-3</v>
      </c>
      <c r="AA222" s="27">
        <v>2.2699656825043409E-3</v>
      </c>
      <c r="AB222" s="27">
        <v>2.1523348535410101E-3</v>
      </c>
      <c r="AC222" s="27">
        <v>1.9898011956114114E-3</v>
      </c>
      <c r="AD222" s="27">
        <v>1.8245168199526414E-3</v>
      </c>
      <c r="AE222" s="27">
        <v>1.6592324442938715E-3</v>
      </c>
    </row>
    <row r="223" spans="1:31" x14ac:dyDescent="0.2">
      <c r="A223" s="80" t="s">
        <v>447</v>
      </c>
      <c r="B223" s="4" t="s">
        <v>407</v>
      </c>
      <c r="C223" s="27">
        <v>6.111838663390429E-3</v>
      </c>
      <c r="D223" s="27">
        <v>6.2098407206891866E-3</v>
      </c>
      <c r="E223" s="27">
        <v>6.6207747888207451E-3</v>
      </c>
      <c r="F223" s="27">
        <v>6.7690848238178367E-3</v>
      </c>
      <c r="G223" s="27">
        <v>6.7274890935553628E-3</v>
      </c>
      <c r="H223" s="27">
        <v>6.8854707081013053E-3</v>
      </c>
      <c r="I223" s="27">
        <v>6.7334832236025342E-3</v>
      </c>
      <c r="J223" s="27">
        <v>6.8247782637612942E-3</v>
      </c>
      <c r="K223" s="27">
        <v>6.8793865711006272E-3</v>
      </c>
      <c r="L223" s="27">
        <v>6.9339424055709972E-3</v>
      </c>
      <c r="M223" s="27">
        <v>6.9884444355066948E-3</v>
      </c>
      <c r="N223" s="27">
        <v>7.0428913707598914E-3</v>
      </c>
      <c r="O223" s="27">
        <v>7.0972819607566439E-3</v>
      </c>
      <c r="P223" s="27">
        <v>7.1516149926730979E-3</v>
      </c>
      <c r="Q223" s="27">
        <v>7.2058892897229419E-3</v>
      </c>
      <c r="R223" s="27">
        <v>7.2601037095474724E-3</v>
      </c>
      <c r="S223" s="27">
        <v>7.314257142700821E-3</v>
      </c>
      <c r="T223" s="27">
        <v>7.3683485112233087E-3</v>
      </c>
      <c r="U223" s="27">
        <v>6.9543567864608774E-3</v>
      </c>
      <c r="V223" s="27">
        <v>6.5325693109881174E-3</v>
      </c>
      <c r="W223" s="27">
        <v>6.1029746296050926E-3</v>
      </c>
      <c r="X223" s="27">
        <v>5.665561516500767E-3</v>
      </c>
      <c r="Y223" s="27">
        <v>5.7026977324485511E-3</v>
      </c>
      <c r="Z223" s="27">
        <v>5.7397345907598792E-3</v>
      </c>
      <c r="AA223" s="27">
        <v>5.9629173072493231E-3</v>
      </c>
      <c r="AB223" s="27">
        <v>6.1889457068769931E-3</v>
      </c>
      <c r="AC223" s="27">
        <v>6.1259735463862304E-3</v>
      </c>
      <c r="AD223" s="27">
        <v>6.0143898703061607E-3</v>
      </c>
      <c r="AE223" s="27">
        <v>5.9028061942260918E-3</v>
      </c>
    </row>
    <row r="224" spans="1:31" x14ac:dyDescent="0.2">
      <c r="A224" s="80" t="s">
        <v>448</v>
      </c>
      <c r="B224" s="4" t="s">
        <v>409</v>
      </c>
      <c r="C224" s="27">
        <v>1.8869137361561719E-2</v>
      </c>
      <c r="D224" s="27">
        <v>1.960137760287502E-2</v>
      </c>
      <c r="E224" s="27">
        <v>1.9729748949782053E-2</v>
      </c>
      <c r="F224" s="27">
        <v>2.1154118776108483E-2</v>
      </c>
      <c r="G224" s="27">
        <v>2.2284468857731009E-2</v>
      </c>
      <c r="H224" s="27">
        <v>2.2259678203484755E-2</v>
      </c>
      <c r="I224" s="27">
        <v>2.314689776014018E-2</v>
      </c>
      <c r="J224" s="27">
        <v>2.3534062251380286E-2</v>
      </c>
      <c r="K224" s="27">
        <v>2.3719493343191206E-2</v>
      </c>
      <c r="L224" s="27">
        <v>2.3905167769304337E-2</v>
      </c>
      <c r="M224" s="27">
        <v>2.4091085325744468E-2</v>
      </c>
      <c r="N224" s="27">
        <v>2.4277245809334585E-2</v>
      </c>
      <c r="O224" s="27">
        <v>2.4463649017690669E-2</v>
      </c>
      <c r="P224" s="27">
        <v>2.4650294749216223E-2</v>
      </c>
      <c r="Q224" s="27">
        <v>2.4837182803097078E-2</v>
      </c>
      <c r="R224" s="27">
        <v>2.5024312979296109E-2</v>
      </c>
      <c r="S224" s="27">
        <v>2.5211685078548131E-2</v>
      </c>
      <c r="T224" s="27">
        <v>2.5399298902354657E-2</v>
      </c>
      <c r="U224" s="27">
        <v>2.4314214517458955E-2</v>
      </c>
      <c r="V224" s="27">
        <v>2.3227463444598678E-2</v>
      </c>
      <c r="W224" s="27">
        <v>2.2139047236417801E-2</v>
      </c>
      <c r="X224" s="27">
        <v>2.1048967439199876E-2</v>
      </c>
      <c r="Y224" s="27">
        <v>2.1304295196704456E-2</v>
      </c>
      <c r="Z224" s="27">
        <v>2.1559970642903017E-2</v>
      </c>
      <c r="AA224" s="27">
        <v>2.0168480631109573E-2</v>
      </c>
      <c r="AB224" s="27">
        <v>1.8774888233768657E-2</v>
      </c>
      <c r="AC224" s="27">
        <v>1.8334044667367721E-2</v>
      </c>
      <c r="AD224" s="27">
        <v>1.7879262829903837E-2</v>
      </c>
      <c r="AE224" s="27">
        <v>1.7424480992439952E-2</v>
      </c>
    </row>
    <row r="225" spans="1:31" x14ac:dyDescent="0.2">
      <c r="A225" s="80" t="s">
        <v>449</v>
      </c>
      <c r="B225" s="4" t="s">
        <v>411</v>
      </c>
      <c r="C225" s="27">
        <v>1.3961602883093439E-2</v>
      </c>
      <c r="D225" s="27">
        <v>1.3634964661784429E-2</v>
      </c>
      <c r="E225" s="27">
        <v>1.3461060053217134E-2</v>
      </c>
      <c r="F225" s="27">
        <v>1.3520181803922371E-2</v>
      </c>
      <c r="G225" s="27">
        <v>1.345091949518914E-2</v>
      </c>
      <c r="H225" s="27">
        <v>1.3133997248750086E-2</v>
      </c>
      <c r="I225" s="27">
        <v>1.1151609759547269E-2</v>
      </c>
      <c r="J225" s="27">
        <v>1.0790399999999999E-2</v>
      </c>
      <c r="K225" s="27">
        <v>1.097685E-2</v>
      </c>
      <c r="L225" s="27">
        <v>1.1163299999999999E-2</v>
      </c>
      <c r="M225" s="27">
        <v>1.1349749999999999E-2</v>
      </c>
      <c r="N225" s="27">
        <v>1.1536199999999998E-2</v>
      </c>
      <c r="O225" s="27">
        <v>1.1722649999999999E-2</v>
      </c>
      <c r="P225" s="27">
        <v>1.1909100000000001E-2</v>
      </c>
      <c r="Q225" s="27">
        <v>1.2095549999999998E-2</v>
      </c>
      <c r="R225" s="27">
        <v>1.2282E-2</v>
      </c>
      <c r="S225" s="27">
        <v>1.2468449999999999E-2</v>
      </c>
      <c r="T225" s="27">
        <v>1.2654899999999998E-2</v>
      </c>
      <c r="U225" s="27">
        <v>1.2145705572408367E-2</v>
      </c>
      <c r="V225" s="27">
        <v>1.1636511144816737E-2</v>
      </c>
      <c r="W225" s="27">
        <v>1.1127316717225102E-2</v>
      </c>
      <c r="X225" s="27">
        <v>1.0895563144709797E-2</v>
      </c>
      <c r="Y225" s="27">
        <v>1.0663809572194491E-2</v>
      </c>
      <c r="Z225" s="27">
        <v>1.0432055999679187E-2</v>
      </c>
      <c r="AA225" s="27">
        <v>9.7721242478497443E-3</v>
      </c>
      <c r="AB225" s="27">
        <v>9.1121924960202993E-3</v>
      </c>
      <c r="AC225" s="27">
        <v>8.7345295948373734E-3</v>
      </c>
      <c r="AD225" s="27">
        <v>8.3568666936544456E-3</v>
      </c>
      <c r="AE225" s="27">
        <v>7.9792037924715196E-3</v>
      </c>
    </row>
    <row r="226" spans="1:31" x14ac:dyDescent="0.2">
      <c r="A226" s="80" t="s">
        <v>450</v>
      </c>
      <c r="B226" s="4" t="s">
        <v>413</v>
      </c>
      <c r="C226" s="21">
        <f t="shared" ref="C226" si="92">+C227+C228+C229</f>
        <v>6.5626027606146831E-2</v>
      </c>
      <c r="D226" s="21">
        <f t="shared" ref="D226:AE226" si="93">+D227+D228+D229</f>
        <v>6.77448710246569E-2</v>
      </c>
      <c r="E226" s="21">
        <f t="shared" si="93"/>
        <v>6.8863987551042366E-2</v>
      </c>
      <c r="F226" s="21">
        <f t="shared" si="93"/>
        <v>6.9767585893956277E-2</v>
      </c>
      <c r="G226" s="21">
        <f t="shared" si="93"/>
        <v>7.2582416095031313E-2</v>
      </c>
      <c r="H226" s="21">
        <f t="shared" si="93"/>
        <v>7.2281911075285435E-2</v>
      </c>
      <c r="I226" s="21">
        <f t="shared" si="93"/>
        <v>7.5749966813813616E-2</v>
      </c>
      <c r="J226" s="21">
        <f t="shared" si="93"/>
        <v>7.9291658671419643E-2</v>
      </c>
      <c r="K226" s="21">
        <f t="shared" si="93"/>
        <v>7.9174521641751178E-2</v>
      </c>
      <c r="L226" s="21">
        <f t="shared" si="93"/>
        <v>8.0601227145029875E-2</v>
      </c>
      <c r="M226" s="21">
        <f t="shared" si="93"/>
        <v>7.4702288697228642E-2</v>
      </c>
      <c r="N226" s="21">
        <f t="shared" si="93"/>
        <v>5.087584972524356E-2</v>
      </c>
      <c r="O226" s="21">
        <f t="shared" si="93"/>
        <v>5.0997069391078023E-2</v>
      </c>
      <c r="P226" s="21">
        <f t="shared" si="93"/>
        <v>4.571899996592102E-2</v>
      </c>
      <c r="Q226" s="21">
        <f t="shared" si="93"/>
        <v>5.201353264515287E-2</v>
      </c>
      <c r="R226" s="21">
        <f t="shared" si="93"/>
        <v>5.310434884339435E-2</v>
      </c>
      <c r="S226" s="21">
        <f t="shared" si="93"/>
        <v>5.0803075318894046E-2</v>
      </c>
      <c r="T226" s="21">
        <f t="shared" si="93"/>
        <v>5.0186067088242012E-2</v>
      </c>
      <c r="U226" s="21">
        <f t="shared" si="93"/>
        <v>4.8809180582527069E-2</v>
      </c>
      <c r="V226" s="21">
        <f t="shared" si="93"/>
        <v>4.7382179751851515E-2</v>
      </c>
      <c r="W226" s="21">
        <f t="shared" si="93"/>
        <v>4.7452283412935045E-2</v>
      </c>
      <c r="X226" s="21">
        <f t="shared" si="93"/>
        <v>4.9056200918470565E-2</v>
      </c>
      <c r="Y226" s="21">
        <f t="shared" si="93"/>
        <v>5.4040373842941358E-2</v>
      </c>
      <c r="Z226" s="21">
        <f t="shared" si="93"/>
        <v>4.8597924621127914E-2</v>
      </c>
      <c r="AA226" s="21">
        <f t="shared" si="93"/>
        <v>4.5228076813765346E-2</v>
      </c>
      <c r="AB226" s="21">
        <f t="shared" si="93"/>
        <v>4.7107623160522916E-2</v>
      </c>
      <c r="AC226" s="21">
        <f t="shared" si="93"/>
        <v>4.6794446655612193E-2</v>
      </c>
      <c r="AD226" s="21">
        <f t="shared" si="93"/>
        <v>4.5237433643582951E-2</v>
      </c>
      <c r="AE226" s="21">
        <f t="shared" si="93"/>
        <v>4.6032036766063752E-2</v>
      </c>
    </row>
    <row r="227" spans="1:31" x14ac:dyDescent="0.2">
      <c r="A227" s="80" t="s">
        <v>451</v>
      </c>
      <c r="B227" s="4" t="s">
        <v>415</v>
      </c>
      <c r="C227" s="27">
        <v>1.5483412718993943E-2</v>
      </c>
      <c r="D227" s="27">
        <v>1.5983319971229374E-2</v>
      </c>
      <c r="E227" s="27">
        <v>1.6247357635716168E-2</v>
      </c>
      <c r="F227" s="27">
        <v>1.6460547228106255E-2</v>
      </c>
      <c r="G227" s="27">
        <v>1.7124661442038221E-2</v>
      </c>
      <c r="H227" s="27">
        <v>1.7053762083741254E-2</v>
      </c>
      <c r="I227" s="27">
        <v>1.7871994426773969E-2</v>
      </c>
      <c r="J227" s="27">
        <v>1.8707600035632703E-2</v>
      </c>
      <c r="K227" s="27">
        <v>1.8679963424958677E-2</v>
      </c>
      <c r="L227" s="27">
        <v>1.9016571794252309E-2</v>
      </c>
      <c r="M227" s="27">
        <v>1.762481151372159E-2</v>
      </c>
      <c r="N227" s="27">
        <v>1.2003343908807274E-2</v>
      </c>
      <c r="O227" s="27">
        <v>1.2031943752257159E-2</v>
      </c>
      <c r="P227" s="27">
        <v>1.0786667598111963E-2</v>
      </c>
      <c r="Q227" s="27">
        <v>1.2271762017214253E-2</v>
      </c>
      <c r="R227" s="27">
        <v>1.2529122671424484E-2</v>
      </c>
      <c r="S227" s="27">
        <v>1.1986173950332083E-2</v>
      </c>
      <c r="T227" s="27">
        <v>1.1840600716133964E-2</v>
      </c>
      <c r="U227" s="27">
        <v>1.1515746343366766E-2</v>
      </c>
      <c r="V227" s="27">
        <v>1.1179068296292234E-2</v>
      </c>
      <c r="W227" s="27">
        <v>1.1195608135091909E-2</v>
      </c>
      <c r="X227" s="27">
        <v>1.1574026845035277E-2</v>
      </c>
      <c r="Y227" s="27">
        <v>1.2749962815372568E-2</v>
      </c>
      <c r="Z227" s="27">
        <v>1.1465903874471321E-2</v>
      </c>
      <c r="AA227" s="27">
        <v>1.0670842123747522E-2</v>
      </c>
      <c r="AB227" s="27">
        <v>1.1114291055107174E-2</v>
      </c>
      <c r="AC227" s="27">
        <v>1.1040402062335492E-2</v>
      </c>
      <c r="AD227" s="27">
        <v>1.0673049718250678E-2</v>
      </c>
      <c r="AE227" s="27">
        <v>1.0860523629775673E-2</v>
      </c>
    </row>
    <row r="228" spans="1:31" x14ac:dyDescent="0.2">
      <c r="A228" s="80" t="s">
        <v>452</v>
      </c>
      <c r="B228" s="4" t="s">
        <v>417</v>
      </c>
      <c r="C228" s="27">
        <v>4.1552006799847079E-4</v>
      </c>
      <c r="D228" s="27">
        <v>4.2893581162112699E-4</v>
      </c>
      <c r="E228" s="27">
        <v>4.3602164923928471E-4</v>
      </c>
      <c r="F228" s="27">
        <v>4.4174290433557416E-4</v>
      </c>
      <c r="G228" s="27">
        <v>4.5956538238611664E-4</v>
      </c>
      <c r="H228" s="27">
        <v>4.5766269421812229E-4</v>
      </c>
      <c r="I228" s="27">
        <v>4.7962115809078158E-4</v>
      </c>
      <c r="J228" s="27">
        <v>5.0204585900874847E-4</v>
      </c>
      <c r="K228" s="27">
        <v>5.0130419006567169E-4</v>
      </c>
      <c r="L228" s="27">
        <v>5.10337568884423E-4</v>
      </c>
      <c r="M228" s="27">
        <v>4.7298764242445892E-4</v>
      </c>
      <c r="N228" s="27">
        <v>3.2212732216833326E-4</v>
      </c>
      <c r="O228" s="27">
        <v>3.228948408743652E-4</v>
      </c>
      <c r="P228" s="27">
        <v>2.8947603058762964E-4</v>
      </c>
      <c r="Q228" s="27">
        <v>3.2933071541770822E-4</v>
      </c>
      <c r="R228" s="27">
        <v>3.3623736568134043E-4</v>
      </c>
      <c r="S228" s="27">
        <v>3.2166654117368916E-4</v>
      </c>
      <c r="T228" s="27">
        <v>3.1775987012703063E-4</v>
      </c>
      <c r="U228" s="27">
        <v>3.0904192702807537E-4</v>
      </c>
      <c r="V228" s="27">
        <v>3.0000667830397556E-4</v>
      </c>
      <c r="W228" s="27">
        <v>3.0045054911381931E-4</v>
      </c>
      <c r="X228" s="27">
        <v>3.1060596968816525E-4</v>
      </c>
      <c r="Y228" s="27">
        <v>3.4216393453896253E-4</v>
      </c>
      <c r="Z228" s="27">
        <v>3.0770433134161279E-4</v>
      </c>
      <c r="AA228" s="27">
        <v>2.8636768426519219E-4</v>
      </c>
      <c r="AB228" s="27">
        <v>2.9826828611935393E-4</v>
      </c>
      <c r="AC228" s="27">
        <v>2.9628536672955013E-4</v>
      </c>
      <c r="AD228" s="27">
        <v>2.8642692829844972E-4</v>
      </c>
      <c r="AE228" s="27">
        <v>2.9145806541780353E-4</v>
      </c>
    </row>
    <row r="229" spans="1:31" x14ac:dyDescent="0.2">
      <c r="A229" s="80" t="s">
        <v>453</v>
      </c>
      <c r="B229" s="4" t="s">
        <v>419</v>
      </c>
      <c r="C229" s="27">
        <v>4.972709481915441E-2</v>
      </c>
      <c r="D229" s="27">
        <v>5.1332615241806406E-2</v>
      </c>
      <c r="E229" s="27">
        <v>5.2180608266086906E-2</v>
      </c>
      <c r="F229" s="27">
        <v>5.2865295761514448E-2</v>
      </c>
      <c r="G229" s="27">
        <v>5.4998189270606977E-2</v>
      </c>
      <c r="H229" s="27">
        <v>5.477048629732606E-2</v>
      </c>
      <c r="I229" s="27">
        <v>5.739835122894886E-2</v>
      </c>
      <c r="J229" s="27">
        <v>6.0082012776778188E-2</v>
      </c>
      <c r="K229" s="27">
        <v>5.9993254026726825E-2</v>
      </c>
      <c r="L229" s="27">
        <v>6.1074317781893137E-2</v>
      </c>
      <c r="M229" s="27">
        <v>5.6604489541082596E-2</v>
      </c>
      <c r="N229" s="27">
        <v>3.8550378494267956E-2</v>
      </c>
      <c r="O229" s="27">
        <v>3.86422307979465E-2</v>
      </c>
      <c r="P229" s="27">
        <v>3.4642856337221431E-2</v>
      </c>
      <c r="Q229" s="27">
        <v>3.9412439912520907E-2</v>
      </c>
      <c r="R229" s="27">
        <v>4.0238988806288525E-2</v>
      </c>
      <c r="S229" s="27">
        <v>3.8495234827388272E-2</v>
      </c>
      <c r="T229" s="27">
        <v>3.8027706501981014E-2</v>
      </c>
      <c r="U229" s="27">
        <v>3.6984392312132228E-2</v>
      </c>
      <c r="V229" s="27">
        <v>3.5903104777255307E-2</v>
      </c>
      <c r="W229" s="27">
        <v>3.5956224728729315E-2</v>
      </c>
      <c r="X229" s="27">
        <v>3.7171568103747124E-2</v>
      </c>
      <c r="Y229" s="27">
        <v>4.0948247093029827E-2</v>
      </c>
      <c r="Z229" s="27">
        <v>3.682431641531498E-2</v>
      </c>
      <c r="AA229" s="27">
        <v>3.4270867005752631E-2</v>
      </c>
      <c r="AB229" s="27">
        <v>3.5695063819296387E-2</v>
      </c>
      <c r="AC229" s="27">
        <v>3.5457759226547148E-2</v>
      </c>
      <c r="AD229" s="27">
        <v>3.4277956997033822E-2</v>
      </c>
      <c r="AE229" s="27">
        <v>3.4880055070870275E-2</v>
      </c>
    </row>
    <row r="230" spans="1:31" x14ac:dyDescent="0.2">
      <c r="A230" s="80" t="s">
        <v>454</v>
      </c>
      <c r="B230" s="4" t="s">
        <v>421</v>
      </c>
      <c r="C230" s="21">
        <f t="shared" ref="C230" si="94">+C231+C232+C233+C234+C235+C236+C237</f>
        <v>0.13197997746307344</v>
      </c>
      <c r="D230" s="21">
        <f t="shared" ref="D230:AE230" si="95">+D231+D232+D233+D234+D235+D236+D237</f>
        <v>0.1290429247602625</v>
      </c>
      <c r="E230" s="21">
        <f t="shared" si="95"/>
        <v>0.12598760670460898</v>
      </c>
      <c r="F230" s="21">
        <f t="shared" si="95"/>
        <v>0.1240927042477861</v>
      </c>
      <c r="G230" s="21">
        <f t="shared" si="95"/>
        <v>0.12320133890465572</v>
      </c>
      <c r="H230" s="21">
        <f t="shared" si="95"/>
        <v>0.11915724163404053</v>
      </c>
      <c r="I230" s="21">
        <f t="shared" si="95"/>
        <v>0.11834037335505108</v>
      </c>
      <c r="J230" s="21">
        <f t="shared" si="95"/>
        <v>0.12402254000000001</v>
      </c>
      <c r="K230" s="21">
        <f t="shared" si="95"/>
        <v>0.12558449199999999</v>
      </c>
      <c r="L230" s="21">
        <f t="shared" si="95"/>
        <v>0.127146444</v>
      </c>
      <c r="M230" s="21">
        <f t="shared" si="95"/>
        <v>0.128708396</v>
      </c>
      <c r="N230" s="21">
        <f t="shared" si="95"/>
        <v>0.13027034799999998</v>
      </c>
      <c r="O230" s="21">
        <f t="shared" si="95"/>
        <v>0.13183230000000001</v>
      </c>
      <c r="P230" s="21">
        <f t="shared" si="95"/>
        <v>0.13339425200000002</v>
      </c>
      <c r="Q230" s="21">
        <f t="shared" si="95"/>
        <v>0.134956204</v>
      </c>
      <c r="R230" s="21">
        <f t="shared" si="95"/>
        <v>0.136518156</v>
      </c>
      <c r="S230" s="21">
        <f t="shared" si="95"/>
        <v>0.13808010800000003</v>
      </c>
      <c r="T230" s="21">
        <f t="shared" si="95"/>
        <v>0.13964206000000001</v>
      </c>
      <c r="U230" s="21">
        <f t="shared" si="95"/>
        <v>0.14322337192733858</v>
      </c>
      <c r="V230" s="21">
        <f t="shared" si="95"/>
        <v>0.14680468385467713</v>
      </c>
      <c r="W230" s="21">
        <f t="shared" si="95"/>
        <v>0.15038599578201564</v>
      </c>
      <c r="X230" s="21">
        <f t="shared" si="95"/>
        <v>0.13992757424558327</v>
      </c>
      <c r="Y230" s="21">
        <f t="shared" si="95"/>
        <v>0.1341491527091509</v>
      </c>
      <c r="Z230" s="21">
        <f t="shared" si="95"/>
        <v>0.12181073117271853</v>
      </c>
      <c r="AA230" s="21">
        <f t="shared" si="95"/>
        <v>0.12147679144439183</v>
      </c>
      <c r="AB230" s="21">
        <f t="shared" si="95"/>
        <v>0.11980285171606513</v>
      </c>
      <c r="AC230" s="21">
        <f t="shared" si="95"/>
        <v>0.12713891286259696</v>
      </c>
      <c r="AD230" s="21">
        <f t="shared" si="95"/>
        <v>0.13447497400912883</v>
      </c>
      <c r="AE230" s="21">
        <f t="shared" si="95"/>
        <v>0.14181103515566065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6.7793211999999992E-2</v>
      </c>
      <c r="D232" s="27">
        <v>6.5541256000000006E-2</v>
      </c>
      <c r="E232" s="27">
        <v>6.3289300000000007E-2</v>
      </c>
      <c r="F232" s="27">
        <v>6.1037344E-2</v>
      </c>
      <c r="G232" s="27">
        <v>5.8785388000000001E-2</v>
      </c>
      <c r="H232" s="27">
        <v>5.6533432000000008E-2</v>
      </c>
      <c r="I232" s="27">
        <v>5.4281476000000009E-2</v>
      </c>
      <c r="J232" s="27">
        <v>5.2029520000000003E-2</v>
      </c>
      <c r="K232" s="27">
        <v>5.3712554000000003E-2</v>
      </c>
      <c r="L232" s="27">
        <v>5.5395588000000009E-2</v>
      </c>
      <c r="M232" s="27">
        <v>5.7078622000000009E-2</v>
      </c>
      <c r="N232" s="27">
        <v>5.8761656000000009E-2</v>
      </c>
      <c r="O232" s="27">
        <v>6.0444690000000016E-2</v>
      </c>
      <c r="P232" s="27">
        <v>6.2127724000000016E-2</v>
      </c>
      <c r="Q232" s="27">
        <v>6.3810758000000009E-2</v>
      </c>
      <c r="R232" s="27">
        <v>6.5493792000000009E-2</v>
      </c>
      <c r="S232" s="27">
        <v>6.7176826000000009E-2</v>
      </c>
      <c r="T232" s="27">
        <v>6.8859859999999995E-2</v>
      </c>
      <c r="U232" s="27">
        <v>7.1085322260671893E-2</v>
      </c>
      <c r="V232" s="27">
        <v>7.3310784521343764E-2</v>
      </c>
      <c r="W232" s="27">
        <v>7.5536246782015648E-2</v>
      </c>
      <c r="X232" s="27">
        <v>6.729644224558326E-2</v>
      </c>
      <c r="Y232" s="27">
        <v>5.9056637709150879E-2</v>
      </c>
      <c r="Z232" s="27">
        <v>5.0816833172718498E-2</v>
      </c>
      <c r="AA232" s="27">
        <v>4.71015104443918E-2</v>
      </c>
      <c r="AB232" s="27">
        <v>4.3386187716065096E-2</v>
      </c>
      <c r="AC232" s="27">
        <v>4.8673200862596945E-2</v>
      </c>
      <c r="AD232" s="27">
        <v>5.3960214009128787E-2</v>
      </c>
      <c r="AE232" s="27">
        <v>5.9247227155660623E-2</v>
      </c>
    </row>
    <row r="233" spans="1:31" x14ac:dyDescent="0.2">
      <c r="A233" s="80" t="s">
        <v>457</v>
      </c>
      <c r="B233" s="4" t="s">
        <v>427</v>
      </c>
      <c r="C233" s="27">
        <v>3.4913549463073464E-2</v>
      </c>
      <c r="D233" s="27">
        <v>3.424540076026248E-2</v>
      </c>
      <c r="E233" s="27">
        <v>3.3458986704608999E-2</v>
      </c>
      <c r="F233" s="27">
        <v>3.3832988247786105E-2</v>
      </c>
      <c r="G233" s="27">
        <v>3.5210526904655717E-2</v>
      </c>
      <c r="H233" s="27">
        <v>3.3435333634040505E-2</v>
      </c>
      <c r="I233" s="27">
        <v>3.4887369355051073E-2</v>
      </c>
      <c r="J233" s="27">
        <v>4.2838439999999992E-2</v>
      </c>
      <c r="K233" s="27">
        <v>4.2770051999999996E-2</v>
      </c>
      <c r="L233" s="27">
        <v>4.2701663999999993E-2</v>
      </c>
      <c r="M233" s="27">
        <v>4.2633275999999991E-2</v>
      </c>
      <c r="N233" s="27">
        <v>4.2564887999999988E-2</v>
      </c>
      <c r="O233" s="27">
        <v>4.2496499999999993E-2</v>
      </c>
      <c r="P233" s="27">
        <v>4.242811199999999E-2</v>
      </c>
      <c r="Q233" s="27">
        <v>4.2359723999999994E-2</v>
      </c>
      <c r="R233" s="27">
        <v>4.2291335999999992E-2</v>
      </c>
      <c r="S233" s="27">
        <v>4.2222947999999989E-2</v>
      </c>
      <c r="T233" s="27">
        <v>4.2154559999999994E-2</v>
      </c>
      <c r="U233" s="27">
        <v>4.2086171999999998E-2</v>
      </c>
      <c r="V233" s="27">
        <v>4.2017784000000002E-2</v>
      </c>
      <c r="W233" s="27">
        <v>4.1949396000000014E-2</v>
      </c>
      <c r="X233" s="27">
        <v>4.1881008000000011E-2</v>
      </c>
      <c r="Y233" s="27">
        <v>4.1812620000000023E-2</v>
      </c>
      <c r="Z233" s="27">
        <v>4.1744232000000027E-2</v>
      </c>
      <c r="AA233" s="27">
        <v>4.1675844000000031E-2</v>
      </c>
      <c r="AB233" s="27">
        <v>4.1607456000000036E-2</v>
      </c>
      <c r="AC233" s="27">
        <v>4.153906800000004E-2</v>
      </c>
      <c r="AD233" s="27">
        <v>4.1470680000000044E-2</v>
      </c>
      <c r="AE233" s="27">
        <v>4.1402292000000049E-2</v>
      </c>
    </row>
    <row r="234" spans="1:31" x14ac:dyDescent="0.2">
      <c r="A234" s="80" t="s">
        <v>458</v>
      </c>
      <c r="B234" s="4" t="s">
        <v>429</v>
      </c>
      <c r="C234" s="27">
        <v>1.7565659999999997E-2</v>
      </c>
      <c r="D234" s="27">
        <v>1.7309879999999993E-2</v>
      </c>
      <c r="E234" s="27">
        <v>1.7054099999999996E-2</v>
      </c>
      <c r="F234" s="27">
        <v>1.6798319999999995E-2</v>
      </c>
      <c r="G234" s="27">
        <v>1.6542540000000001E-2</v>
      </c>
      <c r="H234" s="27">
        <v>1.6286759999999997E-2</v>
      </c>
      <c r="I234" s="27">
        <v>1.6030979999999997E-2</v>
      </c>
      <c r="J234" s="27">
        <v>1.57752E-2</v>
      </c>
      <c r="K234" s="27">
        <v>1.5336539999999999E-2</v>
      </c>
      <c r="L234" s="27">
        <v>1.4897879999999997E-2</v>
      </c>
      <c r="M234" s="27">
        <v>1.4459219999999997E-2</v>
      </c>
      <c r="N234" s="27">
        <v>1.4020559999999998E-2</v>
      </c>
      <c r="O234" s="27">
        <v>1.3581899999999997E-2</v>
      </c>
      <c r="P234" s="27">
        <v>1.3143239999999999E-2</v>
      </c>
      <c r="Q234" s="27">
        <v>1.270458E-2</v>
      </c>
      <c r="R234" s="27">
        <v>1.226592E-2</v>
      </c>
      <c r="S234" s="27">
        <v>1.1827259999999999E-2</v>
      </c>
      <c r="T234" s="27">
        <v>1.13886E-2</v>
      </c>
      <c r="U234" s="27">
        <v>1.094994E-2</v>
      </c>
      <c r="V234" s="27">
        <v>1.051128E-2</v>
      </c>
      <c r="W234" s="27">
        <v>1.0072620000000001E-2</v>
      </c>
      <c r="X234" s="27">
        <v>9.6339600000000004E-3</v>
      </c>
      <c r="Y234" s="27">
        <v>9.1953E-3</v>
      </c>
      <c r="Z234" s="27">
        <v>8.756640000000003E-3</v>
      </c>
      <c r="AA234" s="27">
        <v>8.3179800000000026E-3</v>
      </c>
      <c r="AB234" s="27">
        <v>7.8793200000000022E-3</v>
      </c>
      <c r="AC234" s="27">
        <v>7.4406600000000035E-3</v>
      </c>
      <c r="AD234" s="27">
        <v>7.002000000000003E-3</v>
      </c>
      <c r="AE234" s="27">
        <v>6.5633400000000034E-3</v>
      </c>
    </row>
    <row r="235" spans="1:31" x14ac:dyDescent="0.2">
      <c r="A235" s="80" t="s">
        <v>459</v>
      </c>
      <c r="B235" s="4" t="s">
        <v>431</v>
      </c>
      <c r="C235" s="27">
        <v>1.12985E-2</v>
      </c>
      <c r="D235" s="27">
        <v>1.154146E-2</v>
      </c>
      <c r="E235" s="27">
        <v>1.178442E-2</v>
      </c>
      <c r="F235" s="27">
        <v>1.2027380000000001E-2</v>
      </c>
      <c r="G235" s="27">
        <v>1.2270339999999999E-2</v>
      </c>
      <c r="H235" s="27">
        <v>1.25133E-2</v>
      </c>
      <c r="I235" s="27">
        <v>1.275626E-2</v>
      </c>
      <c r="J235" s="27">
        <v>1.2999220000000001E-2</v>
      </c>
      <c r="K235" s="27">
        <v>1.3342958E-2</v>
      </c>
      <c r="L235" s="27">
        <v>1.3686696000000002E-2</v>
      </c>
      <c r="M235" s="27">
        <v>1.4030434E-2</v>
      </c>
      <c r="N235" s="27">
        <v>1.4374172000000001E-2</v>
      </c>
      <c r="O235" s="27">
        <v>1.4717910000000002E-2</v>
      </c>
      <c r="P235" s="27">
        <v>1.5061648000000002E-2</v>
      </c>
      <c r="Q235" s="27">
        <v>1.5405386E-2</v>
      </c>
      <c r="R235" s="27">
        <v>1.5749124E-2</v>
      </c>
      <c r="S235" s="27">
        <v>1.6092862000000003E-2</v>
      </c>
      <c r="T235" s="27">
        <v>1.6436599999999999E-2</v>
      </c>
      <c r="U235" s="27">
        <v>1.8271066666666669E-2</v>
      </c>
      <c r="V235" s="27">
        <v>2.0105533333333335E-2</v>
      </c>
      <c r="W235" s="27">
        <v>2.1939999999999998E-2</v>
      </c>
      <c r="X235" s="27">
        <v>2.0199999999999999E-2</v>
      </c>
      <c r="Y235" s="27">
        <v>2.3139999999999997E-2</v>
      </c>
      <c r="Z235" s="27">
        <v>1.9519999999999999E-2</v>
      </c>
      <c r="AA235" s="27">
        <v>2.3379999999999998E-2</v>
      </c>
      <c r="AB235" s="27">
        <v>2.5899999999999999E-2</v>
      </c>
      <c r="AC235" s="27">
        <v>2.8419999999999997E-2</v>
      </c>
      <c r="AD235" s="27">
        <v>3.0939999999999999E-2</v>
      </c>
      <c r="AE235" s="27">
        <v>3.3459999999999997E-2</v>
      </c>
    </row>
    <row r="236" spans="1:31" x14ac:dyDescent="0.2">
      <c r="A236" s="80" t="s">
        <v>460</v>
      </c>
      <c r="B236" s="4" t="s">
        <v>433</v>
      </c>
      <c r="C236" s="27">
        <v>4.0905599999999987E-4</v>
      </c>
      <c r="D236" s="27">
        <v>4.0492799999999987E-4</v>
      </c>
      <c r="E236" s="27">
        <v>4.0079999999999988E-4</v>
      </c>
      <c r="F236" s="27">
        <v>3.9667199999999988E-4</v>
      </c>
      <c r="G236" s="27">
        <v>3.9254399999999999E-4</v>
      </c>
      <c r="H236" s="27">
        <v>3.8841599999999993E-4</v>
      </c>
      <c r="I236" s="27">
        <v>3.8428799999999994E-4</v>
      </c>
      <c r="J236" s="27">
        <v>3.8015999999999994E-4</v>
      </c>
      <c r="K236" s="27">
        <v>4.1625599999999999E-4</v>
      </c>
      <c r="L236" s="27">
        <v>4.5235199999999999E-4</v>
      </c>
      <c r="M236" s="27">
        <v>4.8844800000000005E-4</v>
      </c>
      <c r="N236" s="27">
        <v>5.2454400000000005E-4</v>
      </c>
      <c r="O236" s="27">
        <v>5.6064000000000005E-4</v>
      </c>
      <c r="P236" s="27">
        <v>5.9673600000000005E-4</v>
      </c>
      <c r="Q236" s="27">
        <v>6.3283199999999995E-4</v>
      </c>
      <c r="R236" s="27">
        <v>6.6892799999999995E-4</v>
      </c>
      <c r="S236" s="27">
        <v>7.0502400000000006E-4</v>
      </c>
      <c r="T236" s="27">
        <v>7.4111999999999995E-4</v>
      </c>
      <c r="U236" s="27">
        <v>7.7721599999999984E-4</v>
      </c>
      <c r="V236" s="27">
        <v>8.1331199999999974E-4</v>
      </c>
      <c r="W236" s="27">
        <v>8.4940799999999963E-4</v>
      </c>
      <c r="X236" s="27">
        <v>8.8550399999999952E-4</v>
      </c>
      <c r="Y236" s="27">
        <v>9.2159999999999952E-4</v>
      </c>
      <c r="Z236" s="27">
        <v>9.5769599999999942E-4</v>
      </c>
      <c r="AA236" s="27">
        <v>9.937919999999992E-4</v>
      </c>
      <c r="AB236" s="27">
        <v>1.0298879999999992E-3</v>
      </c>
      <c r="AC236" s="27">
        <v>1.0659839999999992E-3</v>
      </c>
      <c r="AD236" s="27">
        <v>1.102079999999999E-3</v>
      </c>
      <c r="AE236" s="27">
        <v>1.138175999999999E-3</v>
      </c>
    </row>
    <row r="237" spans="1:31" x14ac:dyDescent="0.2">
      <c r="A237" s="80" t="s">
        <v>461</v>
      </c>
      <c r="B237" s="4" t="s">
        <v>184</v>
      </c>
      <c r="C237" s="21">
        <f t="shared" ref="C237" si="96">+C238+C239</f>
        <v>0</v>
      </c>
      <c r="D237" s="21">
        <f t="shared" ref="D237:AE237" si="97">+D238+D239</f>
        <v>0</v>
      </c>
      <c r="E237" s="21">
        <f t="shared" si="97"/>
        <v>0</v>
      </c>
      <c r="F237" s="21">
        <f t="shared" si="97"/>
        <v>0</v>
      </c>
      <c r="G237" s="21">
        <f t="shared" si="97"/>
        <v>0</v>
      </c>
      <c r="H237" s="21">
        <f t="shared" si="97"/>
        <v>0</v>
      </c>
      <c r="I237" s="21">
        <f t="shared" si="97"/>
        <v>0</v>
      </c>
      <c r="J237" s="21">
        <f t="shared" si="97"/>
        <v>0</v>
      </c>
      <c r="K237" s="21">
        <f t="shared" si="97"/>
        <v>6.1319999999999999E-6</v>
      </c>
      <c r="L237" s="21">
        <f t="shared" si="97"/>
        <v>1.2264E-5</v>
      </c>
      <c r="M237" s="21">
        <f t="shared" si="97"/>
        <v>1.8396000000000001E-5</v>
      </c>
      <c r="N237" s="21">
        <f t="shared" si="97"/>
        <v>2.4528E-5</v>
      </c>
      <c r="O237" s="21">
        <f t="shared" si="97"/>
        <v>3.0659999999999994E-5</v>
      </c>
      <c r="P237" s="21">
        <f t="shared" si="97"/>
        <v>3.6792000000000003E-5</v>
      </c>
      <c r="Q237" s="21">
        <f t="shared" si="97"/>
        <v>4.2923999999999998E-5</v>
      </c>
      <c r="R237" s="21">
        <f t="shared" si="97"/>
        <v>4.9055999999999999E-5</v>
      </c>
      <c r="S237" s="21">
        <f t="shared" si="97"/>
        <v>5.5188000000000001E-5</v>
      </c>
      <c r="T237" s="21">
        <f t="shared" si="97"/>
        <v>6.1319999999999989E-5</v>
      </c>
      <c r="U237" s="21">
        <f t="shared" si="97"/>
        <v>5.3654999999999994E-5</v>
      </c>
      <c r="V237" s="21">
        <f t="shared" si="97"/>
        <v>4.5989999999999998E-5</v>
      </c>
      <c r="W237" s="21">
        <f t="shared" si="97"/>
        <v>3.8324999999999996E-5</v>
      </c>
      <c r="X237" s="21">
        <f t="shared" si="97"/>
        <v>3.0659999999999994E-5</v>
      </c>
      <c r="Y237" s="21">
        <f t="shared" si="97"/>
        <v>2.2994999999999999E-5</v>
      </c>
      <c r="Z237" s="21">
        <f t="shared" si="97"/>
        <v>1.5329999999999997E-5</v>
      </c>
      <c r="AA237" s="21">
        <f t="shared" si="97"/>
        <v>7.6649999999999986E-6</v>
      </c>
      <c r="AB237" s="21">
        <f t="shared" si="97"/>
        <v>0</v>
      </c>
      <c r="AC237" s="21">
        <f t="shared" si="97"/>
        <v>0</v>
      </c>
      <c r="AD237" s="21">
        <f t="shared" si="97"/>
        <v>0</v>
      </c>
      <c r="AE237" s="21">
        <f t="shared" si="97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1.3200000000000002E-7</v>
      </c>
      <c r="L238" s="27">
        <v>2.6400000000000003E-7</v>
      </c>
      <c r="M238" s="27">
        <v>3.9600000000000005E-7</v>
      </c>
      <c r="N238" s="27">
        <v>5.2800000000000007E-7</v>
      </c>
      <c r="O238" s="27">
        <v>6.6000000000000003E-7</v>
      </c>
      <c r="P238" s="27">
        <v>7.92E-7</v>
      </c>
      <c r="Q238" s="27">
        <v>9.2399999999999996E-7</v>
      </c>
      <c r="R238" s="27">
        <v>1.0559999999999999E-6</v>
      </c>
      <c r="S238" s="27">
        <v>1.1880000000000001E-6</v>
      </c>
      <c r="T238" s="27">
        <v>1.3200000000000001E-6</v>
      </c>
      <c r="U238" s="27">
        <v>1.155E-6</v>
      </c>
      <c r="V238" s="27">
        <v>9.9000000000000005E-7</v>
      </c>
      <c r="W238" s="27">
        <v>8.2499999999999994E-7</v>
      </c>
      <c r="X238" s="27">
        <v>6.6000000000000003E-7</v>
      </c>
      <c r="Y238" s="27">
        <v>4.9500000000000003E-7</v>
      </c>
      <c r="Z238" s="27">
        <v>3.3000000000000002E-7</v>
      </c>
      <c r="AA238" s="27">
        <v>1.6500000000000001E-7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6.0000000000000002E-6</v>
      </c>
      <c r="L239" s="27">
        <v>1.2E-5</v>
      </c>
      <c r="M239" s="27">
        <v>1.8E-5</v>
      </c>
      <c r="N239" s="27">
        <v>2.4000000000000001E-5</v>
      </c>
      <c r="O239" s="27">
        <v>2.9999999999999997E-5</v>
      </c>
      <c r="P239" s="27">
        <v>3.6000000000000001E-5</v>
      </c>
      <c r="Q239" s="27">
        <v>4.1999999999999998E-5</v>
      </c>
      <c r="R239" s="27">
        <v>4.8000000000000001E-5</v>
      </c>
      <c r="S239" s="27">
        <v>5.3999999999999998E-5</v>
      </c>
      <c r="T239" s="27">
        <v>5.9999999999999995E-5</v>
      </c>
      <c r="U239" s="27">
        <v>5.2499999999999995E-5</v>
      </c>
      <c r="V239" s="27">
        <v>4.4999999999999996E-5</v>
      </c>
      <c r="W239" s="27">
        <v>3.7499999999999997E-5</v>
      </c>
      <c r="X239" s="27">
        <v>2.9999999999999997E-5</v>
      </c>
      <c r="Y239" s="27">
        <v>2.2499999999999998E-5</v>
      </c>
      <c r="Z239" s="27">
        <v>1.4999999999999999E-5</v>
      </c>
      <c r="AA239" s="27">
        <v>7.4999999999999993E-6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8">+C241+C242+C243+C244</f>
        <v>0</v>
      </c>
      <c r="D240" s="21">
        <f t="shared" ref="D240:AE240" si="99">+D241+D242+D243+D244</f>
        <v>0</v>
      </c>
      <c r="E240" s="21">
        <f t="shared" si="99"/>
        <v>0</v>
      </c>
      <c r="F240" s="21">
        <f t="shared" si="99"/>
        <v>0</v>
      </c>
      <c r="G240" s="21">
        <f t="shared" si="99"/>
        <v>0</v>
      </c>
      <c r="H240" s="21">
        <f t="shared" si="99"/>
        <v>0</v>
      </c>
      <c r="I240" s="21">
        <f t="shared" si="99"/>
        <v>0</v>
      </c>
      <c r="J240" s="21">
        <f t="shared" si="99"/>
        <v>0</v>
      </c>
      <c r="K240" s="21">
        <f t="shared" si="99"/>
        <v>0</v>
      </c>
      <c r="L240" s="21">
        <f t="shared" si="99"/>
        <v>0</v>
      </c>
      <c r="M240" s="21">
        <f t="shared" si="99"/>
        <v>0</v>
      </c>
      <c r="N240" s="21">
        <f t="shared" si="99"/>
        <v>0</v>
      </c>
      <c r="O240" s="21">
        <f t="shared" si="99"/>
        <v>0</v>
      </c>
      <c r="P240" s="21">
        <f t="shared" si="99"/>
        <v>0</v>
      </c>
      <c r="Q240" s="21">
        <f t="shared" si="99"/>
        <v>0</v>
      </c>
      <c r="R240" s="21">
        <f t="shared" si="99"/>
        <v>0</v>
      </c>
      <c r="S240" s="21">
        <f t="shared" si="99"/>
        <v>0</v>
      </c>
      <c r="T240" s="21">
        <f t="shared" si="99"/>
        <v>0</v>
      </c>
      <c r="U240" s="21">
        <f t="shared" si="99"/>
        <v>0</v>
      </c>
      <c r="V240" s="21">
        <f t="shared" si="99"/>
        <v>0</v>
      </c>
      <c r="W240" s="21">
        <f t="shared" si="99"/>
        <v>0</v>
      </c>
      <c r="X240" s="21">
        <f t="shared" si="99"/>
        <v>0</v>
      </c>
      <c r="Y240" s="21">
        <f t="shared" si="99"/>
        <v>0</v>
      </c>
      <c r="Z240" s="21">
        <f t="shared" si="99"/>
        <v>0</v>
      </c>
      <c r="AA240" s="21">
        <f t="shared" si="99"/>
        <v>0</v>
      </c>
      <c r="AB240" s="21">
        <f t="shared" si="99"/>
        <v>0</v>
      </c>
      <c r="AC240" s="21">
        <f t="shared" si="99"/>
        <v>0</v>
      </c>
      <c r="AD240" s="21">
        <f t="shared" si="99"/>
        <v>0</v>
      </c>
      <c r="AE240" s="21">
        <f t="shared" si="9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100">+C245+C246+C247+C248+C249+C250+C251</f>
        <v>0</v>
      </c>
      <c r="D244" s="21">
        <f t="shared" ref="D244:AE244" si="101">+D245+D246+D247+D248+D249+D250+D251</f>
        <v>0</v>
      </c>
      <c r="E244" s="21">
        <f t="shared" si="101"/>
        <v>0</v>
      </c>
      <c r="F244" s="21">
        <f t="shared" si="101"/>
        <v>0</v>
      </c>
      <c r="G244" s="21">
        <f t="shared" si="101"/>
        <v>0</v>
      </c>
      <c r="H244" s="21">
        <f t="shared" si="101"/>
        <v>0</v>
      </c>
      <c r="I244" s="21">
        <f t="shared" si="101"/>
        <v>0</v>
      </c>
      <c r="J244" s="21">
        <f t="shared" si="101"/>
        <v>0</v>
      </c>
      <c r="K244" s="21">
        <f t="shared" si="101"/>
        <v>0</v>
      </c>
      <c r="L244" s="21">
        <f t="shared" si="101"/>
        <v>0</v>
      </c>
      <c r="M244" s="21">
        <f t="shared" si="101"/>
        <v>0</v>
      </c>
      <c r="N244" s="21">
        <f t="shared" si="101"/>
        <v>0</v>
      </c>
      <c r="O244" s="21">
        <f t="shared" si="101"/>
        <v>0</v>
      </c>
      <c r="P244" s="21">
        <f t="shared" si="101"/>
        <v>0</v>
      </c>
      <c r="Q244" s="21">
        <f t="shared" si="101"/>
        <v>0</v>
      </c>
      <c r="R244" s="21">
        <f t="shared" si="101"/>
        <v>0</v>
      </c>
      <c r="S244" s="21">
        <f t="shared" si="101"/>
        <v>0</v>
      </c>
      <c r="T244" s="21">
        <f t="shared" si="101"/>
        <v>0</v>
      </c>
      <c r="U244" s="21">
        <f t="shared" si="101"/>
        <v>0</v>
      </c>
      <c r="V244" s="21">
        <f t="shared" si="101"/>
        <v>0</v>
      </c>
      <c r="W244" s="21">
        <f t="shared" si="101"/>
        <v>0</v>
      </c>
      <c r="X244" s="21">
        <f t="shared" si="101"/>
        <v>0</v>
      </c>
      <c r="Y244" s="21">
        <f t="shared" si="101"/>
        <v>0</v>
      </c>
      <c r="Z244" s="21">
        <f t="shared" si="101"/>
        <v>0</v>
      </c>
      <c r="AA244" s="21">
        <f t="shared" si="101"/>
        <v>0</v>
      </c>
      <c r="AB244" s="21">
        <f t="shared" si="101"/>
        <v>0</v>
      </c>
      <c r="AC244" s="21">
        <f t="shared" si="101"/>
        <v>0</v>
      </c>
      <c r="AD244" s="21">
        <f t="shared" si="101"/>
        <v>0</v>
      </c>
      <c r="AE244" s="21">
        <f t="shared" si="101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2">+C253+C254++C255+C256</f>
        <v>0</v>
      </c>
      <c r="D252" s="21">
        <f t="shared" ref="D252:AE252" si="103">+D253+D254++D255+D256</f>
        <v>0</v>
      </c>
      <c r="E252" s="21">
        <f t="shared" si="103"/>
        <v>0</v>
      </c>
      <c r="F252" s="21">
        <f t="shared" si="103"/>
        <v>0</v>
      </c>
      <c r="G252" s="21">
        <f t="shared" si="103"/>
        <v>0</v>
      </c>
      <c r="H252" s="21">
        <f t="shared" si="103"/>
        <v>0</v>
      </c>
      <c r="I252" s="21">
        <f t="shared" si="103"/>
        <v>0</v>
      </c>
      <c r="J252" s="21">
        <f t="shared" si="103"/>
        <v>0</v>
      </c>
      <c r="K252" s="21">
        <f t="shared" si="103"/>
        <v>0</v>
      </c>
      <c r="L252" s="21">
        <f t="shared" si="103"/>
        <v>0</v>
      </c>
      <c r="M252" s="21">
        <f t="shared" si="103"/>
        <v>0</v>
      </c>
      <c r="N252" s="21">
        <f t="shared" si="103"/>
        <v>0</v>
      </c>
      <c r="O252" s="21">
        <f t="shared" si="103"/>
        <v>0</v>
      </c>
      <c r="P252" s="21">
        <f t="shared" si="103"/>
        <v>0</v>
      </c>
      <c r="Q252" s="21">
        <f t="shared" si="103"/>
        <v>0</v>
      </c>
      <c r="R252" s="21">
        <f t="shared" si="103"/>
        <v>0</v>
      </c>
      <c r="S252" s="21">
        <f t="shared" si="103"/>
        <v>0</v>
      </c>
      <c r="T252" s="21">
        <f t="shared" si="103"/>
        <v>0</v>
      </c>
      <c r="U252" s="21">
        <f t="shared" si="103"/>
        <v>0</v>
      </c>
      <c r="V252" s="21">
        <f t="shared" si="103"/>
        <v>0</v>
      </c>
      <c r="W252" s="21">
        <f t="shared" si="103"/>
        <v>0</v>
      </c>
      <c r="X252" s="21">
        <f t="shared" si="103"/>
        <v>0</v>
      </c>
      <c r="Y252" s="21">
        <f t="shared" si="103"/>
        <v>0</v>
      </c>
      <c r="Z252" s="21">
        <f t="shared" si="103"/>
        <v>0</v>
      </c>
      <c r="AA252" s="21">
        <f t="shared" si="103"/>
        <v>0</v>
      </c>
      <c r="AB252" s="21">
        <f t="shared" si="103"/>
        <v>0</v>
      </c>
      <c r="AC252" s="21">
        <f t="shared" si="103"/>
        <v>0</v>
      </c>
      <c r="AD252" s="21">
        <f t="shared" si="103"/>
        <v>0</v>
      </c>
      <c r="AE252" s="21">
        <f t="shared" si="103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4">+C258+C269</f>
        <v>0</v>
      </c>
      <c r="D257" s="21">
        <f t="shared" ref="D257:AE257" si="105">+D258+D269</f>
        <v>0</v>
      </c>
      <c r="E257" s="21">
        <f t="shared" si="105"/>
        <v>0</v>
      </c>
      <c r="F257" s="21">
        <f t="shared" si="105"/>
        <v>0</v>
      </c>
      <c r="G257" s="21">
        <f t="shared" si="105"/>
        <v>0</v>
      </c>
      <c r="H257" s="21">
        <f t="shared" si="105"/>
        <v>0</v>
      </c>
      <c r="I257" s="21">
        <f t="shared" si="105"/>
        <v>0</v>
      </c>
      <c r="J257" s="21">
        <f t="shared" si="105"/>
        <v>0</v>
      </c>
      <c r="K257" s="21">
        <f t="shared" si="105"/>
        <v>0</v>
      </c>
      <c r="L257" s="21">
        <f t="shared" si="105"/>
        <v>0</v>
      </c>
      <c r="M257" s="21">
        <f t="shared" si="105"/>
        <v>0</v>
      </c>
      <c r="N257" s="21">
        <f t="shared" si="105"/>
        <v>0</v>
      </c>
      <c r="O257" s="21">
        <f t="shared" si="105"/>
        <v>0</v>
      </c>
      <c r="P257" s="21">
        <f t="shared" si="105"/>
        <v>0</v>
      </c>
      <c r="Q257" s="21">
        <f t="shared" si="105"/>
        <v>0</v>
      </c>
      <c r="R257" s="21">
        <f t="shared" si="105"/>
        <v>0</v>
      </c>
      <c r="S257" s="21">
        <f t="shared" si="105"/>
        <v>0</v>
      </c>
      <c r="T257" s="21">
        <f t="shared" si="105"/>
        <v>0</v>
      </c>
      <c r="U257" s="21">
        <f t="shared" si="105"/>
        <v>0</v>
      </c>
      <c r="V257" s="21">
        <f t="shared" si="105"/>
        <v>0</v>
      </c>
      <c r="W257" s="21">
        <f t="shared" si="105"/>
        <v>0</v>
      </c>
      <c r="X257" s="21">
        <f t="shared" si="105"/>
        <v>0</v>
      </c>
      <c r="Y257" s="21">
        <f t="shared" si="105"/>
        <v>0</v>
      </c>
      <c r="Z257" s="21">
        <f t="shared" si="105"/>
        <v>0</v>
      </c>
      <c r="AA257" s="21">
        <f t="shared" si="105"/>
        <v>0</v>
      </c>
      <c r="AB257" s="21">
        <f t="shared" si="105"/>
        <v>0</v>
      </c>
      <c r="AC257" s="21">
        <f t="shared" si="105"/>
        <v>0</v>
      </c>
      <c r="AD257" s="21">
        <f t="shared" si="105"/>
        <v>0</v>
      </c>
      <c r="AE257" s="21">
        <f t="shared" si="105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6">+C259+C260+C264+C265+C266+C267+C268</f>
        <v>0</v>
      </c>
      <c r="D258" s="21">
        <f t="shared" ref="D258:AE258" si="107">+D259+D260+D264+D265+D266+D267+D268</f>
        <v>0</v>
      </c>
      <c r="E258" s="21">
        <f t="shared" si="107"/>
        <v>0</v>
      </c>
      <c r="F258" s="21">
        <f t="shared" si="107"/>
        <v>0</v>
      </c>
      <c r="G258" s="21">
        <f t="shared" si="107"/>
        <v>0</v>
      </c>
      <c r="H258" s="21">
        <f t="shared" si="107"/>
        <v>0</v>
      </c>
      <c r="I258" s="21">
        <f t="shared" si="107"/>
        <v>0</v>
      </c>
      <c r="J258" s="21">
        <f t="shared" si="107"/>
        <v>0</v>
      </c>
      <c r="K258" s="21">
        <f t="shared" si="107"/>
        <v>0</v>
      </c>
      <c r="L258" s="21">
        <f t="shared" si="107"/>
        <v>0</v>
      </c>
      <c r="M258" s="21">
        <f t="shared" si="107"/>
        <v>0</v>
      </c>
      <c r="N258" s="21">
        <f t="shared" si="107"/>
        <v>0</v>
      </c>
      <c r="O258" s="21">
        <f t="shared" si="107"/>
        <v>0</v>
      </c>
      <c r="P258" s="21">
        <f t="shared" si="107"/>
        <v>0</v>
      </c>
      <c r="Q258" s="21">
        <f t="shared" si="107"/>
        <v>0</v>
      </c>
      <c r="R258" s="21">
        <f t="shared" si="107"/>
        <v>0</v>
      </c>
      <c r="S258" s="21">
        <f t="shared" si="107"/>
        <v>0</v>
      </c>
      <c r="T258" s="21">
        <f t="shared" si="107"/>
        <v>0</v>
      </c>
      <c r="U258" s="21">
        <f t="shared" si="107"/>
        <v>0</v>
      </c>
      <c r="V258" s="21">
        <f t="shared" si="107"/>
        <v>0</v>
      </c>
      <c r="W258" s="21">
        <f t="shared" si="107"/>
        <v>0</v>
      </c>
      <c r="X258" s="21">
        <f t="shared" si="107"/>
        <v>0</v>
      </c>
      <c r="Y258" s="21">
        <f t="shared" si="107"/>
        <v>0</v>
      </c>
      <c r="Z258" s="21">
        <f t="shared" si="107"/>
        <v>0</v>
      </c>
      <c r="AA258" s="21">
        <f t="shared" si="107"/>
        <v>0</v>
      </c>
      <c r="AB258" s="21">
        <f t="shared" si="107"/>
        <v>0</v>
      </c>
      <c r="AC258" s="21">
        <f t="shared" si="107"/>
        <v>0</v>
      </c>
      <c r="AD258" s="21">
        <f t="shared" si="107"/>
        <v>0</v>
      </c>
      <c r="AE258" s="21">
        <f t="shared" si="10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8">+C261+C262+C263</f>
        <v>0</v>
      </c>
      <c r="D260" s="21">
        <f t="shared" ref="D260:AE260" si="109">+D261+D262+D263</f>
        <v>0</v>
      </c>
      <c r="E260" s="21">
        <f t="shared" si="109"/>
        <v>0</v>
      </c>
      <c r="F260" s="21">
        <f t="shared" si="109"/>
        <v>0</v>
      </c>
      <c r="G260" s="21">
        <f t="shared" si="109"/>
        <v>0</v>
      </c>
      <c r="H260" s="21">
        <f t="shared" si="109"/>
        <v>0</v>
      </c>
      <c r="I260" s="21">
        <f t="shared" si="109"/>
        <v>0</v>
      </c>
      <c r="J260" s="21">
        <f t="shared" si="109"/>
        <v>0</v>
      </c>
      <c r="K260" s="21">
        <f t="shared" si="109"/>
        <v>0</v>
      </c>
      <c r="L260" s="21">
        <f t="shared" si="109"/>
        <v>0</v>
      </c>
      <c r="M260" s="21">
        <f t="shared" si="109"/>
        <v>0</v>
      </c>
      <c r="N260" s="21">
        <f t="shared" si="109"/>
        <v>0</v>
      </c>
      <c r="O260" s="21">
        <f t="shared" si="109"/>
        <v>0</v>
      </c>
      <c r="P260" s="21">
        <f t="shared" si="109"/>
        <v>0</v>
      </c>
      <c r="Q260" s="21">
        <f t="shared" si="109"/>
        <v>0</v>
      </c>
      <c r="R260" s="21">
        <f t="shared" si="109"/>
        <v>0</v>
      </c>
      <c r="S260" s="21">
        <f t="shared" si="109"/>
        <v>0</v>
      </c>
      <c r="T260" s="21">
        <f t="shared" si="109"/>
        <v>0</v>
      </c>
      <c r="U260" s="21">
        <f t="shared" si="109"/>
        <v>0</v>
      </c>
      <c r="V260" s="21">
        <f t="shared" si="109"/>
        <v>0</v>
      </c>
      <c r="W260" s="21">
        <f t="shared" si="109"/>
        <v>0</v>
      </c>
      <c r="X260" s="21">
        <f t="shared" si="109"/>
        <v>0</v>
      </c>
      <c r="Y260" s="21">
        <f t="shared" si="109"/>
        <v>0</v>
      </c>
      <c r="Z260" s="21">
        <f t="shared" si="109"/>
        <v>0</v>
      </c>
      <c r="AA260" s="21">
        <f t="shared" si="109"/>
        <v>0</v>
      </c>
      <c r="AB260" s="21">
        <f t="shared" si="109"/>
        <v>0</v>
      </c>
      <c r="AC260" s="21">
        <f t="shared" si="109"/>
        <v>0</v>
      </c>
      <c r="AD260" s="21">
        <f t="shared" si="109"/>
        <v>0</v>
      </c>
      <c r="AE260" s="21">
        <f t="shared" si="109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10">+C270+C277</f>
        <v>0</v>
      </c>
      <c r="D269" s="21">
        <f t="shared" ref="D269:AE269" si="111">+D270+D277</f>
        <v>0</v>
      </c>
      <c r="E269" s="21">
        <f t="shared" si="111"/>
        <v>0</v>
      </c>
      <c r="F269" s="21">
        <f t="shared" si="111"/>
        <v>0</v>
      </c>
      <c r="G269" s="21">
        <f t="shared" si="111"/>
        <v>0</v>
      </c>
      <c r="H269" s="21">
        <f t="shared" si="111"/>
        <v>0</v>
      </c>
      <c r="I269" s="21">
        <f t="shared" si="111"/>
        <v>0</v>
      </c>
      <c r="J269" s="21">
        <f t="shared" si="111"/>
        <v>0</v>
      </c>
      <c r="K269" s="21">
        <f t="shared" si="111"/>
        <v>0</v>
      </c>
      <c r="L269" s="21">
        <f t="shared" si="111"/>
        <v>0</v>
      </c>
      <c r="M269" s="21">
        <f t="shared" si="111"/>
        <v>0</v>
      </c>
      <c r="N269" s="21">
        <f t="shared" si="111"/>
        <v>0</v>
      </c>
      <c r="O269" s="21">
        <f t="shared" si="111"/>
        <v>0</v>
      </c>
      <c r="P269" s="21">
        <f t="shared" si="111"/>
        <v>0</v>
      </c>
      <c r="Q269" s="21">
        <f t="shared" si="111"/>
        <v>0</v>
      </c>
      <c r="R269" s="21">
        <f t="shared" si="111"/>
        <v>0</v>
      </c>
      <c r="S269" s="21">
        <f t="shared" si="111"/>
        <v>0</v>
      </c>
      <c r="T269" s="21">
        <f t="shared" si="111"/>
        <v>0</v>
      </c>
      <c r="U269" s="21">
        <f t="shared" si="111"/>
        <v>0</v>
      </c>
      <c r="V269" s="21">
        <f t="shared" si="111"/>
        <v>0</v>
      </c>
      <c r="W269" s="21">
        <f t="shared" si="111"/>
        <v>0</v>
      </c>
      <c r="X269" s="21">
        <f t="shared" si="111"/>
        <v>0</v>
      </c>
      <c r="Y269" s="21">
        <f t="shared" si="111"/>
        <v>0</v>
      </c>
      <c r="Z269" s="21">
        <f t="shared" si="111"/>
        <v>0</v>
      </c>
      <c r="AA269" s="21">
        <f t="shared" si="111"/>
        <v>0</v>
      </c>
      <c r="AB269" s="21">
        <f t="shared" si="111"/>
        <v>0</v>
      </c>
      <c r="AC269" s="21">
        <f t="shared" si="111"/>
        <v>0</v>
      </c>
      <c r="AD269" s="21">
        <f t="shared" si="111"/>
        <v>0</v>
      </c>
      <c r="AE269" s="21">
        <f t="shared" si="111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2">+C271+C272+C276</f>
        <v>0</v>
      </c>
      <c r="D270" s="21">
        <f t="shared" ref="D270:AE270" si="113">+D271+D272+D276</f>
        <v>0</v>
      </c>
      <c r="E270" s="21">
        <f t="shared" si="113"/>
        <v>0</v>
      </c>
      <c r="F270" s="21">
        <f t="shared" si="113"/>
        <v>0</v>
      </c>
      <c r="G270" s="21">
        <f t="shared" si="113"/>
        <v>0</v>
      </c>
      <c r="H270" s="21">
        <f t="shared" si="113"/>
        <v>0</v>
      </c>
      <c r="I270" s="21">
        <f t="shared" si="113"/>
        <v>0</v>
      </c>
      <c r="J270" s="21">
        <f t="shared" si="113"/>
        <v>0</v>
      </c>
      <c r="K270" s="21">
        <f t="shared" si="113"/>
        <v>0</v>
      </c>
      <c r="L270" s="21">
        <f t="shared" si="113"/>
        <v>0</v>
      </c>
      <c r="M270" s="21">
        <f t="shared" si="113"/>
        <v>0</v>
      </c>
      <c r="N270" s="21">
        <f t="shared" si="113"/>
        <v>0</v>
      </c>
      <c r="O270" s="21">
        <f t="shared" si="113"/>
        <v>0</v>
      </c>
      <c r="P270" s="21">
        <f t="shared" si="113"/>
        <v>0</v>
      </c>
      <c r="Q270" s="21">
        <f t="shared" si="113"/>
        <v>0</v>
      </c>
      <c r="R270" s="21">
        <f t="shared" si="113"/>
        <v>0</v>
      </c>
      <c r="S270" s="21">
        <f t="shared" si="113"/>
        <v>0</v>
      </c>
      <c r="T270" s="21">
        <f t="shared" si="113"/>
        <v>0</v>
      </c>
      <c r="U270" s="21">
        <f t="shared" si="113"/>
        <v>0</v>
      </c>
      <c r="V270" s="21">
        <f t="shared" si="113"/>
        <v>0</v>
      </c>
      <c r="W270" s="21">
        <f t="shared" si="113"/>
        <v>0</v>
      </c>
      <c r="X270" s="21">
        <f t="shared" si="113"/>
        <v>0</v>
      </c>
      <c r="Y270" s="21">
        <f t="shared" si="113"/>
        <v>0</v>
      </c>
      <c r="Z270" s="21">
        <f t="shared" si="113"/>
        <v>0</v>
      </c>
      <c r="AA270" s="21">
        <f t="shared" si="113"/>
        <v>0</v>
      </c>
      <c r="AB270" s="21">
        <f t="shared" si="113"/>
        <v>0</v>
      </c>
      <c r="AC270" s="21">
        <f t="shared" si="113"/>
        <v>0</v>
      </c>
      <c r="AD270" s="21">
        <f t="shared" si="113"/>
        <v>0</v>
      </c>
      <c r="AE270" s="21">
        <f t="shared" si="11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4">+C273+C274+C275</f>
        <v>0</v>
      </c>
      <c r="D272" s="21">
        <f t="shared" ref="D272:AE272" si="115">+D273+D274+D275</f>
        <v>0</v>
      </c>
      <c r="E272" s="21">
        <f t="shared" si="115"/>
        <v>0</v>
      </c>
      <c r="F272" s="21">
        <f t="shared" si="115"/>
        <v>0</v>
      </c>
      <c r="G272" s="21">
        <f t="shared" si="115"/>
        <v>0</v>
      </c>
      <c r="H272" s="21">
        <f t="shared" si="115"/>
        <v>0</v>
      </c>
      <c r="I272" s="21">
        <f t="shared" si="115"/>
        <v>0</v>
      </c>
      <c r="J272" s="21">
        <f t="shared" si="115"/>
        <v>0</v>
      </c>
      <c r="K272" s="21">
        <f t="shared" si="115"/>
        <v>0</v>
      </c>
      <c r="L272" s="21">
        <f t="shared" si="115"/>
        <v>0</v>
      </c>
      <c r="M272" s="21">
        <f t="shared" si="115"/>
        <v>0</v>
      </c>
      <c r="N272" s="21">
        <f t="shared" si="115"/>
        <v>0</v>
      </c>
      <c r="O272" s="21">
        <f t="shared" si="115"/>
        <v>0</v>
      </c>
      <c r="P272" s="21">
        <f t="shared" si="115"/>
        <v>0</v>
      </c>
      <c r="Q272" s="21">
        <f t="shared" si="115"/>
        <v>0</v>
      </c>
      <c r="R272" s="21">
        <f t="shared" si="115"/>
        <v>0</v>
      </c>
      <c r="S272" s="21">
        <f t="shared" si="115"/>
        <v>0</v>
      </c>
      <c r="T272" s="21">
        <f t="shared" si="115"/>
        <v>0</v>
      </c>
      <c r="U272" s="21">
        <f t="shared" si="115"/>
        <v>0</v>
      </c>
      <c r="V272" s="21">
        <f t="shared" si="115"/>
        <v>0</v>
      </c>
      <c r="W272" s="21">
        <f t="shared" si="115"/>
        <v>0</v>
      </c>
      <c r="X272" s="21">
        <f t="shared" si="115"/>
        <v>0</v>
      </c>
      <c r="Y272" s="21">
        <f t="shared" si="115"/>
        <v>0</v>
      </c>
      <c r="Z272" s="21">
        <f t="shared" si="115"/>
        <v>0</v>
      </c>
      <c r="AA272" s="21">
        <f t="shared" si="115"/>
        <v>0</v>
      </c>
      <c r="AB272" s="21">
        <f t="shared" si="115"/>
        <v>0</v>
      </c>
      <c r="AC272" s="21">
        <f t="shared" si="115"/>
        <v>0</v>
      </c>
      <c r="AD272" s="21">
        <f t="shared" si="115"/>
        <v>0</v>
      </c>
      <c r="AE272" s="21">
        <f t="shared" si="115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6">+C278+C279+C283+C284+C285</f>
        <v>0</v>
      </c>
      <c r="D277" s="21">
        <f t="shared" ref="D277:AE277" si="117">+D278+D279+D283+D284+D285</f>
        <v>0</v>
      </c>
      <c r="E277" s="21">
        <f t="shared" si="117"/>
        <v>0</v>
      </c>
      <c r="F277" s="21">
        <f t="shared" si="117"/>
        <v>0</v>
      </c>
      <c r="G277" s="21">
        <f t="shared" si="117"/>
        <v>0</v>
      </c>
      <c r="H277" s="21">
        <f t="shared" si="117"/>
        <v>0</v>
      </c>
      <c r="I277" s="21">
        <f t="shared" si="117"/>
        <v>0</v>
      </c>
      <c r="J277" s="21">
        <f t="shared" si="117"/>
        <v>0</v>
      </c>
      <c r="K277" s="21">
        <f t="shared" si="117"/>
        <v>0</v>
      </c>
      <c r="L277" s="21">
        <f t="shared" si="117"/>
        <v>0</v>
      </c>
      <c r="M277" s="21">
        <f t="shared" si="117"/>
        <v>0</v>
      </c>
      <c r="N277" s="21">
        <f t="shared" si="117"/>
        <v>0</v>
      </c>
      <c r="O277" s="21">
        <f t="shared" si="117"/>
        <v>0</v>
      </c>
      <c r="P277" s="21">
        <f t="shared" si="117"/>
        <v>0</v>
      </c>
      <c r="Q277" s="21">
        <f t="shared" si="117"/>
        <v>0</v>
      </c>
      <c r="R277" s="21">
        <f t="shared" si="117"/>
        <v>0</v>
      </c>
      <c r="S277" s="21">
        <f t="shared" si="117"/>
        <v>0</v>
      </c>
      <c r="T277" s="21">
        <f t="shared" si="117"/>
        <v>0</v>
      </c>
      <c r="U277" s="21">
        <f t="shared" si="117"/>
        <v>0</v>
      </c>
      <c r="V277" s="21">
        <f t="shared" si="117"/>
        <v>0</v>
      </c>
      <c r="W277" s="21">
        <f t="shared" si="117"/>
        <v>0</v>
      </c>
      <c r="X277" s="21">
        <f t="shared" si="117"/>
        <v>0</v>
      </c>
      <c r="Y277" s="21">
        <f t="shared" si="117"/>
        <v>0</v>
      </c>
      <c r="Z277" s="21">
        <f t="shared" si="117"/>
        <v>0</v>
      </c>
      <c r="AA277" s="21">
        <f t="shared" si="117"/>
        <v>0</v>
      </c>
      <c r="AB277" s="21">
        <f t="shared" si="117"/>
        <v>0</v>
      </c>
      <c r="AC277" s="21">
        <f t="shared" si="117"/>
        <v>0</v>
      </c>
      <c r="AD277" s="21">
        <f t="shared" si="117"/>
        <v>0</v>
      </c>
      <c r="AE277" s="21">
        <f t="shared" si="117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8">+C280+C281+C282</f>
        <v>0</v>
      </c>
      <c r="D279" s="21">
        <f t="shared" ref="D279:AE279" si="119">+D280+D281+D282</f>
        <v>0</v>
      </c>
      <c r="E279" s="21">
        <f t="shared" si="119"/>
        <v>0</v>
      </c>
      <c r="F279" s="21">
        <f t="shared" si="119"/>
        <v>0</v>
      </c>
      <c r="G279" s="21">
        <f t="shared" si="119"/>
        <v>0</v>
      </c>
      <c r="H279" s="21">
        <f t="shared" si="119"/>
        <v>0</v>
      </c>
      <c r="I279" s="21">
        <f t="shared" si="119"/>
        <v>0</v>
      </c>
      <c r="J279" s="21">
        <f t="shared" si="119"/>
        <v>0</v>
      </c>
      <c r="K279" s="21">
        <f t="shared" si="119"/>
        <v>0</v>
      </c>
      <c r="L279" s="21">
        <f t="shared" si="119"/>
        <v>0</v>
      </c>
      <c r="M279" s="21">
        <f t="shared" si="119"/>
        <v>0</v>
      </c>
      <c r="N279" s="21">
        <f t="shared" si="119"/>
        <v>0</v>
      </c>
      <c r="O279" s="21">
        <f t="shared" si="119"/>
        <v>0</v>
      </c>
      <c r="P279" s="21">
        <f t="shared" si="119"/>
        <v>0</v>
      </c>
      <c r="Q279" s="21">
        <f t="shared" si="119"/>
        <v>0</v>
      </c>
      <c r="R279" s="21">
        <f t="shared" si="119"/>
        <v>0</v>
      </c>
      <c r="S279" s="21">
        <f t="shared" si="119"/>
        <v>0</v>
      </c>
      <c r="T279" s="21">
        <f t="shared" si="119"/>
        <v>0</v>
      </c>
      <c r="U279" s="21">
        <f t="shared" si="119"/>
        <v>0</v>
      </c>
      <c r="V279" s="21">
        <f t="shared" si="119"/>
        <v>0</v>
      </c>
      <c r="W279" s="21">
        <f t="shared" si="119"/>
        <v>0</v>
      </c>
      <c r="X279" s="21">
        <f t="shared" si="119"/>
        <v>0</v>
      </c>
      <c r="Y279" s="21">
        <f t="shared" si="119"/>
        <v>0</v>
      </c>
      <c r="Z279" s="21">
        <f t="shared" si="119"/>
        <v>0</v>
      </c>
      <c r="AA279" s="21">
        <f t="shared" si="119"/>
        <v>0</v>
      </c>
      <c r="AB279" s="21">
        <f t="shared" si="119"/>
        <v>0</v>
      </c>
      <c r="AC279" s="21">
        <f t="shared" si="119"/>
        <v>0</v>
      </c>
      <c r="AD279" s="21">
        <f t="shared" si="119"/>
        <v>0</v>
      </c>
      <c r="AE279" s="21">
        <f t="shared" si="11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20">+C288+C289+C290</f>
        <v>0.19204071339338286</v>
      </c>
      <c r="D287" s="21">
        <f t="shared" ref="D287:AE287" si="121">+D288+D289+D290</f>
        <v>0.18169736408929163</v>
      </c>
      <c r="E287" s="21">
        <f t="shared" si="121"/>
        <v>0.18497383520030211</v>
      </c>
      <c r="F287" s="21">
        <f t="shared" si="121"/>
        <v>0.17737064606068884</v>
      </c>
      <c r="G287" s="21">
        <f t="shared" si="121"/>
        <v>0.17553594161865579</v>
      </c>
      <c r="H287" s="21">
        <f t="shared" si="121"/>
        <v>0.1678103855558582</v>
      </c>
      <c r="I287" s="21">
        <f t="shared" si="121"/>
        <v>0.1539850933775955</v>
      </c>
      <c r="J287" s="21">
        <f t="shared" si="121"/>
        <v>0.15360938175446787</v>
      </c>
      <c r="K287" s="21">
        <f t="shared" si="121"/>
        <v>0.14999529827334462</v>
      </c>
      <c r="L287" s="21">
        <f t="shared" si="121"/>
        <v>0.13887412922582806</v>
      </c>
      <c r="M287" s="21">
        <f t="shared" si="121"/>
        <v>0.12833965609818698</v>
      </c>
      <c r="N287" s="21">
        <f t="shared" si="121"/>
        <v>0.12459977454813079</v>
      </c>
      <c r="O287" s="21">
        <f t="shared" si="121"/>
        <v>0.12128200893832666</v>
      </c>
      <c r="P287" s="21">
        <f t="shared" si="121"/>
        <v>0.11950059726318177</v>
      </c>
      <c r="Q287" s="21">
        <f t="shared" si="121"/>
        <v>0.11310332911989465</v>
      </c>
      <c r="R287" s="21">
        <f t="shared" si="121"/>
        <v>0.10709332372039095</v>
      </c>
      <c r="S287" s="21">
        <f t="shared" si="121"/>
        <v>9.9395497711930014E-2</v>
      </c>
      <c r="T287" s="21">
        <f t="shared" si="121"/>
        <v>9.1790904597680745E-2</v>
      </c>
      <c r="U287" s="21">
        <f t="shared" si="121"/>
        <v>8.4191542807616176E-2</v>
      </c>
      <c r="V287" s="21">
        <f t="shared" si="121"/>
        <v>7.673470264005415E-2</v>
      </c>
      <c r="W287" s="21">
        <f t="shared" si="121"/>
        <v>6.5003085551075451E-2</v>
      </c>
      <c r="X287" s="21">
        <f t="shared" si="121"/>
        <v>6.6267976720763483E-2</v>
      </c>
      <c r="Y287" s="21">
        <f t="shared" si="121"/>
        <v>6.4866955546815916E-2</v>
      </c>
      <c r="Z287" s="21">
        <f t="shared" si="121"/>
        <v>6.2877033633595827E-2</v>
      </c>
      <c r="AA287" s="21">
        <f t="shared" si="121"/>
        <v>6.4977743655224227E-2</v>
      </c>
      <c r="AB287" s="21">
        <f t="shared" si="121"/>
        <v>6.3971777377050537E-2</v>
      </c>
      <c r="AC287" s="21">
        <f t="shared" si="121"/>
        <v>6.1934711342604809E-2</v>
      </c>
      <c r="AD287" s="21">
        <f t="shared" si="121"/>
        <v>6.2137413244795534E-2</v>
      </c>
      <c r="AE287" s="21">
        <f t="shared" si="121"/>
        <v>6.2329674557738274E-2</v>
      </c>
    </row>
    <row r="288" spans="1:31" x14ac:dyDescent="0.2">
      <c r="A288" s="80" t="s">
        <v>534</v>
      </c>
      <c r="B288" s="4" t="s">
        <v>798</v>
      </c>
      <c r="C288" s="27">
        <v>2.5649313783382869E-2</v>
      </c>
      <c r="D288" s="27">
        <v>1.2116161864091621E-2</v>
      </c>
      <c r="E288" s="27">
        <v>1.9431271558702137E-2</v>
      </c>
      <c r="F288" s="27">
        <v>1.4222359345488888E-2</v>
      </c>
      <c r="G288" s="27">
        <v>1.2487657924655825E-2</v>
      </c>
      <c r="H288" s="27">
        <v>1.0798960257858257E-2</v>
      </c>
      <c r="I288" s="27">
        <v>3.3842953703955444E-3</v>
      </c>
      <c r="J288" s="27">
        <v>8.9256526688679359E-3</v>
      </c>
      <c r="K288" s="27">
        <v>1.0866504103144659E-2</v>
      </c>
      <c r="L288" s="27">
        <v>5.4490393338280556E-3</v>
      </c>
      <c r="M288" s="27">
        <v>4.3997605711869701E-3</v>
      </c>
      <c r="N288" s="27">
        <v>5.1411712404307811E-3</v>
      </c>
      <c r="O288" s="27">
        <v>6.2129743652266679E-3</v>
      </c>
      <c r="P288" s="27">
        <v>8.9725847224817867E-3</v>
      </c>
      <c r="Q288" s="27">
        <v>7.9995678198946357E-3</v>
      </c>
      <c r="R288" s="27">
        <v>7.5168347503909664E-3</v>
      </c>
      <c r="S288" s="27">
        <v>4.9127886172300348E-3</v>
      </c>
      <c r="T288" s="27">
        <v>3.7276025700807777E-3</v>
      </c>
      <c r="U288" s="27">
        <v>5.5262536462161683E-3</v>
      </c>
      <c r="V288" s="27">
        <v>7.1422309590041706E-3</v>
      </c>
      <c r="W288" s="27">
        <v>4.3064814800754369E-3</v>
      </c>
      <c r="X288" s="27">
        <v>4.7367521327634637E-3</v>
      </c>
      <c r="Y288" s="27">
        <v>2.9600685108158967E-3</v>
      </c>
      <c r="Z288" s="27">
        <v>7.5310033409583664E-4</v>
      </c>
      <c r="AA288" s="27">
        <v>2.720543566724212E-3</v>
      </c>
      <c r="AB288" s="27">
        <v>1.3780660285505372E-3</v>
      </c>
      <c r="AC288" s="27">
        <v>4.3413427910479226E-4</v>
      </c>
      <c r="AD288" s="27">
        <v>5.7108779279552862E-4</v>
      </c>
      <c r="AE288" s="27">
        <v>6.9760071723826741E-4</v>
      </c>
    </row>
    <row r="289" spans="1:31" x14ac:dyDescent="0.2">
      <c r="A289" s="80" t="s">
        <v>535</v>
      </c>
      <c r="B289" s="4" t="s">
        <v>799</v>
      </c>
      <c r="C289" s="27">
        <v>0.16639139960999999</v>
      </c>
      <c r="D289" s="27">
        <v>0.16958120222520001</v>
      </c>
      <c r="E289" s="27">
        <v>0.16554256364159997</v>
      </c>
      <c r="F289" s="27">
        <v>0.16314828671519996</v>
      </c>
      <c r="G289" s="27">
        <v>0.16304828369399996</v>
      </c>
      <c r="H289" s="27">
        <v>0.15701142529799994</v>
      </c>
      <c r="I289" s="27">
        <v>0.15060079800719994</v>
      </c>
      <c r="J289" s="27">
        <v>0.14468372908559993</v>
      </c>
      <c r="K289" s="27">
        <v>0.13912879417019997</v>
      </c>
      <c r="L289" s="27">
        <v>0.133425089892</v>
      </c>
      <c r="M289" s="27">
        <v>0.12393989552700001</v>
      </c>
      <c r="N289" s="27">
        <v>0.1194586033077</v>
      </c>
      <c r="O289" s="27">
        <v>0.1150690345731</v>
      </c>
      <c r="P289" s="27">
        <v>0.11052801254069998</v>
      </c>
      <c r="Q289" s="27">
        <v>0.10510376130000001</v>
      </c>
      <c r="R289" s="27">
        <v>9.9576488969999974E-2</v>
      </c>
      <c r="S289" s="27">
        <v>9.4482709094699982E-2</v>
      </c>
      <c r="T289" s="27">
        <v>8.8063302027599974E-2</v>
      </c>
      <c r="U289" s="27">
        <v>7.8665289161400004E-2</v>
      </c>
      <c r="V289" s="27">
        <v>6.9592471681049983E-2</v>
      </c>
      <c r="W289" s="27">
        <v>6.069660407100002E-2</v>
      </c>
      <c r="X289" s="27">
        <v>6.1531224588000012E-2</v>
      </c>
      <c r="Y289" s="27">
        <v>6.1906887036000016E-2</v>
      </c>
      <c r="Z289" s="27">
        <v>6.2123933299499993E-2</v>
      </c>
      <c r="AA289" s="27">
        <v>6.2257200088500018E-2</v>
      </c>
      <c r="AB289" s="27">
        <v>6.2593711348500003E-2</v>
      </c>
      <c r="AC289" s="27">
        <v>6.1500577063500018E-2</v>
      </c>
      <c r="AD289" s="27">
        <v>6.1566325452000005E-2</v>
      </c>
      <c r="AE289" s="27">
        <v>6.1632073840500005E-2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2">+C292+C293</f>
        <v>0</v>
      </c>
      <c r="D291" s="21">
        <f t="shared" ref="D291:AE291" si="123">+D292+D293</f>
        <v>0</v>
      </c>
      <c r="E291" s="21">
        <f t="shared" si="123"/>
        <v>0</v>
      </c>
      <c r="F291" s="21">
        <f t="shared" si="123"/>
        <v>0</v>
      </c>
      <c r="G291" s="21">
        <f t="shared" si="123"/>
        <v>0</v>
      </c>
      <c r="H291" s="21">
        <f t="shared" si="123"/>
        <v>0</v>
      </c>
      <c r="I291" s="21">
        <f t="shared" si="123"/>
        <v>0</v>
      </c>
      <c r="J291" s="21">
        <f t="shared" si="123"/>
        <v>0</v>
      </c>
      <c r="K291" s="21">
        <f t="shared" si="123"/>
        <v>0</v>
      </c>
      <c r="L291" s="21">
        <f t="shared" si="123"/>
        <v>0</v>
      </c>
      <c r="M291" s="21">
        <f t="shared" si="123"/>
        <v>0</v>
      </c>
      <c r="N291" s="21">
        <f t="shared" si="123"/>
        <v>0</v>
      </c>
      <c r="O291" s="21">
        <f t="shared" si="123"/>
        <v>0</v>
      </c>
      <c r="P291" s="21">
        <f t="shared" si="123"/>
        <v>0</v>
      </c>
      <c r="Q291" s="21">
        <f t="shared" si="123"/>
        <v>0</v>
      </c>
      <c r="R291" s="21">
        <f t="shared" si="123"/>
        <v>0</v>
      </c>
      <c r="S291" s="21">
        <f t="shared" si="123"/>
        <v>0</v>
      </c>
      <c r="T291" s="21">
        <f t="shared" si="123"/>
        <v>0</v>
      </c>
      <c r="U291" s="21">
        <f t="shared" si="123"/>
        <v>0</v>
      </c>
      <c r="V291" s="21">
        <f t="shared" si="123"/>
        <v>0</v>
      </c>
      <c r="W291" s="21">
        <f t="shared" si="123"/>
        <v>0</v>
      </c>
      <c r="X291" s="21">
        <f t="shared" si="123"/>
        <v>0</v>
      </c>
      <c r="Y291" s="21">
        <f t="shared" si="123"/>
        <v>0</v>
      </c>
      <c r="Z291" s="21">
        <f t="shared" si="123"/>
        <v>0</v>
      </c>
      <c r="AA291" s="21">
        <f t="shared" si="123"/>
        <v>0</v>
      </c>
      <c r="AB291" s="21">
        <f t="shared" si="123"/>
        <v>0</v>
      </c>
      <c r="AC291" s="21">
        <f t="shared" si="123"/>
        <v>0</v>
      </c>
      <c r="AD291" s="21">
        <f t="shared" si="123"/>
        <v>0</v>
      </c>
      <c r="AE291" s="21">
        <f t="shared" si="12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4">+C298+C383+C391+C399+C407+C415+C423+C424</f>
        <v>7.2210570446737338E-3</v>
      </c>
      <c r="D297" s="28">
        <f t="shared" ref="D297:AE297" si="125">+D298+D383+D391+D399+D407+D415+D423+D424</f>
        <v>5.2634736720293621E-3</v>
      </c>
      <c r="E297" s="28">
        <f t="shared" si="125"/>
        <v>1.4295768580655825E-3</v>
      </c>
      <c r="F297" s="28">
        <f t="shared" si="125"/>
        <v>8.8926347328000081E-3</v>
      </c>
      <c r="G297" s="28">
        <f t="shared" si="125"/>
        <v>2.9995467326274911E-2</v>
      </c>
      <c r="H297" s="28">
        <f t="shared" si="125"/>
        <v>1.3825994590543438E-2</v>
      </c>
      <c r="I297" s="28">
        <f t="shared" si="125"/>
        <v>8.4598605423105038E-4</v>
      </c>
      <c r="J297" s="28">
        <f t="shared" si="125"/>
        <v>3.4906297657559455E-3</v>
      </c>
      <c r="K297" s="28">
        <f t="shared" si="125"/>
        <v>3.0173712190828634E-3</v>
      </c>
      <c r="L297" s="28">
        <f t="shared" si="125"/>
        <v>2.5199946083497727E-3</v>
      </c>
      <c r="M297" s="28">
        <f t="shared" si="125"/>
        <v>2.3444225490679631E-3</v>
      </c>
      <c r="N297" s="28">
        <f t="shared" si="125"/>
        <v>3.092013003073137E-3</v>
      </c>
      <c r="O297" s="28">
        <f t="shared" si="125"/>
        <v>2.0589688761434851E-2</v>
      </c>
      <c r="P297" s="28">
        <f t="shared" si="125"/>
        <v>4.9476695114577057E-2</v>
      </c>
      <c r="Q297" s="28">
        <f t="shared" si="125"/>
        <v>2.5647554312899355E-2</v>
      </c>
      <c r="R297" s="28">
        <f t="shared" si="125"/>
        <v>3.9374933637084296E-2</v>
      </c>
      <c r="S297" s="28">
        <f t="shared" si="125"/>
        <v>6.0903064210754056E-3</v>
      </c>
      <c r="T297" s="28">
        <f t="shared" si="125"/>
        <v>1.1468387789524434E-2</v>
      </c>
      <c r="U297" s="28">
        <f t="shared" si="125"/>
        <v>9.3248874359649226E-3</v>
      </c>
      <c r="V297" s="28">
        <f t="shared" si="125"/>
        <v>7.6410328379056154E-3</v>
      </c>
      <c r="W297" s="28">
        <f t="shared" si="125"/>
        <v>5.7791754774052283E-3</v>
      </c>
      <c r="X297" s="28">
        <f t="shared" si="125"/>
        <v>8.5154012819871443E-3</v>
      </c>
      <c r="Y297" s="28">
        <f t="shared" si="125"/>
        <v>8.1560258714125436E-3</v>
      </c>
      <c r="Z297" s="28">
        <f t="shared" si="125"/>
        <v>1.3661068597503791E-2</v>
      </c>
      <c r="AA297" s="28">
        <f t="shared" si="125"/>
        <v>1.5728895186908481E-2</v>
      </c>
      <c r="AB297" s="28">
        <f t="shared" si="125"/>
        <v>5.061010873696324E-3</v>
      </c>
      <c r="AC297" s="28">
        <f t="shared" si="125"/>
        <v>8.1824667819240353E-3</v>
      </c>
      <c r="AD297" s="28">
        <f t="shared" si="125"/>
        <v>0.11459067204184437</v>
      </c>
      <c r="AE297" s="28">
        <f t="shared" si="125"/>
        <v>1.2562082395979205E-2</v>
      </c>
    </row>
    <row r="298" spans="1:31" x14ac:dyDescent="0.2">
      <c r="A298" s="9" t="s">
        <v>549</v>
      </c>
      <c r="B298" s="4" t="s">
        <v>550</v>
      </c>
      <c r="C298" s="21">
        <f t="shared" ref="C298" si="126">+C299+C367</f>
        <v>6.3304571354779338E-3</v>
      </c>
      <c r="D298" s="21">
        <f t="shared" ref="D298:AE298" si="127">+D299+D367</f>
        <v>4.7133681225666815E-3</v>
      </c>
      <c r="E298" s="21">
        <f t="shared" si="127"/>
        <v>1.2371714643645464E-3</v>
      </c>
      <c r="F298" s="21">
        <f t="shared" si="127"/>
        <v>7.7949815520358253E-3</v>
      </c>
      <c r="G298" s="21">
        <f t="shared" si="127"/>
        <v>2.8722773918274911E-2</v>
      </c>
      <c r="H298" s="21">
        <f t="shared" si="127"/>
        <v>1.1416108318543438E-2</v>
      </c>
      <c r="I298" s="21">
        <f t="shared" si="127"/>
        <v>6.7802496623105041E-4</v>
      </c>
      <c r="J298" s="21">
        <f t="shared" si="127"/>
        <v>2.9731576333417702E-3</v>
      </c>
      <c r="K298" s="21">
        <f t="shared" si="127"/>
        <v>1.7708470332582747E-3</v>
      </c>
      <c r="L298" s="21">
        <f t="shared" si="127"/>
        <v>2.163106736349773E-3</v>
      </c>
      <c r="M298" s="21">
        <f t="shared" si="127"/>
        <v>2.293462645067963E-3</v>
      </c>
      <c r="N298" s="21">
        <f t="shared" si="127"/>
        <v>2.8934137070731371E-3</v>
      </c>
      <c r="O298" s="21">
        <f t="shared" si="127"/>
        <v>1.3642968668923313E-2</v>
      </c>
      <c r="P298" s="21">
        <f t="shared" si="127"/>
        <v>4.3722114634577057E-2</v>
      </c>
      <c r="Q298" s="21">
        <f t="shared" si="127"/>
        <v>1.9514498776899356E-2</v>
      </c>
      <c r="R298" s="21">
        <f t="shared" si="127"/>
        <v>3.5569173337084294E-2</v>
      </c>
      <c r="S298" s="21">
        <f t="shared" si="127"/>
        <v>4.907547061075406E-3</v>
      </c>
      <c r="T298" s="21">
        <f t="shared" si="127"/>
        <v>1.1272057485524433E-2</v>
      </c>
      <c r="U298" s="21">
        <f t="shared" si="127"/>
        <v>8.7920959199649235E-3</v>
      </c>
      <c r="V298" s="21">
        <f t="shared" si="127"/>
        <v>7.182234537905615E-3</v>
      </c>
      <c r="W298" s="21">
        <f t="shared" si="127"/>
        <v>4.560231005405228E-3</v>
      </c>
      <c r="X298" s="21">
        <f t="shared" si="127"/>
        <v>7.2107647379871442E-3</v>
      </c>
      <c r="Y298" s="21">
        <f t="shared" si="127"/>
        <v>5.2396376474125438E-3</v>
      </c>
      <c r="Z298" s="21">
        <f t="shared" si="127"/>
        <v>1.3251820557503792E-2</v>
      </c>
      <c r="AA298" s="21">
        <f t="shared" si="127"/>
        <v>1.4597046634908481E-2</v>
      </c>
      <c r="AB298" s="21">
        <f t="shared" si="127"/>
        <v>4.7708421376963239E-3</v>
      </c>
      <c r="AC298" s="21">
        <f t="shared" si="127"/>
        <v>7.8997339496040351E-3</v>
      </c>
      <c r="AD298" s="21">
        <f t="shared" si="127"/>
        <v>0.10764580382584436</v>
      </c>
      <c r="AE298" s="21">
        <f t="shared" si="127"/>
        <v>9.5430651495792048E-3</v>
      </c>
    </row>
    <row r="299" spans="1:31" x14ac:dyDescent="0.2">
      <c r="A299" s="9" t="s">
        <v>551</v>
      </c>
      <c r="B299" s="4" t="s">
        <v>552</v>
      </c>
      <c r="C299" s="21">
        <f t="shared" ref="C299" si="128">+C300+C349+C364</f>
        <v>6.3304571354779338E-3</v>
      </c>
      <c r="D299" s="21">
        <f t="shared" ref="D299:AE299" si="129">+D300+D349+D364</f>
        <v>4.7133681225666815E-3</v>
      </c>
      <c r="E299" s="21">
        <f t="shared" si="129"/>
        <v>1.2371714643645464E-3</v>
      </c>
      <c r="F299" s="21">
        <f t="shared" si="129"/>
        <v>7.7949815520358253E-3</v>
      </c>
      <c r="G299" s="21">
        <f t="shared" si="129"/>
        <v>2.8722773918274911E-2</v>
      </c>
      <c r="H299" s="21">
        <f t="shared" si="129"/>
        <v>1.1416108318543438E-2</v>
      </c>
      <c r="I299" s="21">
        <f t="shared" si="129"/>
        <v>6.7802496623105041E-4</v>
      </c>
      <c r="J299" s="21">
        <f t="shared" si="129"/>
        <v>2.9731576333417702E-3</v>
      </c>
      <c r="K299" s="21">
        <f t="shared" si="129"/>
        <v>1.7708470332582747E-3</v>
      </c>
      <c r="L299" s="21">
        <f t="shared" si="129"/>
        <v>2.163106736349773E-3</v>
      </c>
      <c r="M299" s="21">
        <f t="shared" si="129"/>
        <v>2.293462645067963E-3</v>
      </c>
      <c r="N299" s="21">
        <f t="shared" si="129"/>
        <v>2.8934137070731371E-3</v>
      </c>
      <c r="O299" s="21">
        <f t="shared" si="129"/>
        <v>1.3642968668923313E-2</v>
      </c>
      <c r="P299" s="21">
        <f t="shared" si="129"/>
        <v>4.3722114634577057E-2</v>
      </c>
      <c r="Q299" s="21">
        <f t="shared" si="129"/>
        <v>1.9514498776899356E-2</v>
      </c>
      <c r="R299" s="21">
        <f t="shared" si="129"/>
        <v>3.5569173337084294E-2</v>
      </c>
      <c r="S299" s="21">
        <f t="shared" si="129"/>
        <v>4.907547061075406E-3</v>
      </c>
      <c r="T299" s="21">
        <f t="shared" si="129"/>
        <v>1.1272057485524433E-2</v>
      </c>
      <c r="U299" s="21">
        <f t="shared" si="129"/>
        <v>8.7920959199649235E-3</v>
      </c>
      <c r="V299" s="21">
        <f t="shared" si="129"/>
        <v>7.182234537905615E-3</v>
      </c>
      <c r="W299" s="21">
        <f t="shared" si="129"/>
        <v>4.560231005405228E-3</v>
      </c>
      <c r="X299" s="21">
        <f t="shared" si="129"/>
        <v>7.2107647379871442E-3</v>
      </c>
      <c r="Y299" s="21">
        <f t="shared" si="129"/>
        <v>5.2396376474125438E-3</v>
      </c>
      <c r="Z299" s="21">
        <f t="shared" si="129"/>
        <v>1.3251820557503792E-2</v>
      </c>
      <c r="AA299" s="21">
        <f t="shared" si="129"/>
        <v>1.4597046634908481E-2</v>
      </c>
      <c r="AB299" s="21">
        <f t="shared" si="129"/>
        <v>4.7708421376963239E-3</v>
      </c>
      <c r="AC299" s="21">
        <f t="shared" si="129"/>
        <v>7.8997339496040351E-3</v>
      </c>
      <c r="AD299" s="21">
        <f t="shared" si="129"/>
        <v>0.10764580382584436</v>
      </c>
      <c r="AE299" s="21">
        <f t="shared" si="129"/>
        <v>9.5430651495792048E-3</v>
      </c>
    </row>
    <row r="300" spans="1:31" x14ac:dyDescent="0.2">
      <c r="A300" s="9" t="s">
        <v>553</v>
      </c>
      <c r="B300" s="4" t="s">
        <v>554</v>
      </c>
      <c r="C300" s="21">
        <f t="shared" ref="C300" si="130">+C301+C341</f>
        <v>0</v>
      </c>
      <c r="D300" s="21">
        <f t="shared" ref="D300:AE300" si="131">+D301+D341</f>
        <v>0</v>
      </c>
      <c r="E300" s="21">
        <f t="shared" si="131"/>
        <v>0</v>
      </c>
      <c r="F300" s="21">
        <f t="shared" si="131"/>
        <v>0</v>
      </c>
      <c r="G300" s="21">
        <f t="shared" si="131"/>
        <v>0</v>
      </c>
      <c r="H300" s="21">
        <f t="shared" si="131"/>
        <v>0</v>
      </c>
      <c r="I300" s="21">
        <f t="shared" si="131"/>
        <v>0</v>
      </c>
      <c r="J300" s="21">
        <f t="shared" si="131"/>
        <v>0</v>
      </c>
      <c r="K300" s="21">
        <f t="shared" si="131"/>
        <v>0</v>
      </c>
      <c r="L300" s="21">
        <f t="shared" si="131"/>
        <v>0</v>
      </c>
      <c r="M300" s="21">
        <f t="shared" si="131"/>
        <v>0</v>
      </c>
      <c r="N300" s="21">
        <f t="shared" si="131"/>
        <v>0</v>
      </c>
      <c r="O300" s="21">
        <f t="shared" si="131"/>
        <v>0</v>
      </c>
      <c r="P300" s="21">
        <f t="shared" si="131"/>
        <v>0</v>
      </c>
      <c r="Q300" s="21">
        <f t="shared" si="131"/>
        <v>0</v>
      </c>
      <c r="R300" s="21">
        <f t="shared" si="131"/>
        <v>0</v>
      </c>
      <c r="S300" s="21">
        <f t="shared" si="131"/>
        <v>0</v>
      </c>
      <c r="T300" s="21">
        <f t="shared" si="131"/>
        <v>0</v>
      </c>
      <c r="U300" s="21">
        <f t="shared" si="131"/>
        <v>0</v>
      </c>
      <c r="V300" s="21">
        <f t="shared" si="131"/>
        <v>0</v>
      </c>
      <c r="W300" s="21">
        <f t="shared" si="131"/>
        <v>0</v>
      </c>
      <c r="X300" s="21">
        <f t="shared" si="131"/>
        <v>0</v>
      </c>
      <c r="Y300" s="21">
        <f t="shared" si="131"/>
        <v>0</v>
      </c>
      <c r="Z300" s="21">
        <f t="shared" si="131"/>
        <v>0</v>
      </c>
      <c r="AA300" s="21">
        <f t="shared" si="131"/>
        <v>0</v>
      </c>
      <c r="AB300" s="21">
        <f t="shared" si="131"/>
        <v>0</v>
      </c>
      <c r="AC300" s="21">
        <f t="shared" si="131"/>
        <v>0</v>
      </c>
      <c r="AD300" s="21">
        <f t="shared" si="131"/>
        <v>0</v>
      </c>
      <c r="AE300" s="21">
        <f t="shared" si="131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2">+C302+C315+C328</f>
        <v>0</v>
      </c>
      <c r="D301" s="21">
        <f t="shared" ref="D301:AE301" si="133">+D302+D315+D328</f>
        <v>0</v>
      </c>
      <c r="E301" s="21">
        <f t="shared" si="133"/>
        <v>0</v>
      </c>
      <c r="F301" s="21">
        <f t="shared" si="133"/>
        <v>0</v>
      </c>
      <c r="G301" s="21">
        <f t="shared" si="133"/>
        <v>0</v>
      </c>
      <c r="H301" s="21">
        <f t="shared" si="133"/>
        <v>0</v>
      </c>
      <c r="I301" s="21">
        <f t="shared" si="133"/>
        <v>0</v>
      </c>
      <c r="J301" s="21">
        <f t="shared" si="133"/>
        <v>0</v>
      </c>
      <c r="K301" s="21">
        <f t="shared" si="133"/>
        <v>0</v>
      </c>
      <c r="L301" s="21">
        <f t="shared" si="133"/>
        <v>0</v>
      </c>
      <c r="M301" s="21">
        <f t="shared" si="133"/>
        <v>0</v>
      </c>
      <c r="N301" s="21">
        <f t="shared" si="133"/>
        <v>0</v>
      </c>
      <c r="O301" s="21">
        <f t="shared" si="133"/>
        <v>0</v>
      </c>
      <c r="P301" s="21">
        <f t="shared" si="133"/>
        <v>0</v>
      </c>
      <c r="Q301" s="21">
        <f t="shared" si="133"/>
        <v>0</v>
      </c>
      <c r="R301" s="21">
        <f t="shared" si="133"/>
        <v>0</v>
      </c>
      <c r="S301" s="21">
        <f t="shared" si="133"/>
        <v>0</v>
      </c>
      <c r="T301" s="21">
        <f t="shared" si="133"/>
        <v>0</v>
      </c>
      <c r="U301" s="21">
        <f t="shared" si="133"/>
        <v>0</v>
      </c>
      <c r="V301" s="21">
        <f t="shared" si="133"/>
        <v>0</v>
      </c>
      <c r="W301" s="21">
        <f t="shared" si="133"/>
        <v>0</v>
      </c>
      <c r="X301" s="21">
        <f t="shared" si="133"/>
        <v>0</v>
      </c>
      <c r="Y301" s="21">
        <f t="shared" si="133"/>
        <v>0</v>
      </c>
      <c r="Z301" s="21">
        <f t="shared" si="133"/>
        <v>0</v>
      </c>
      <c r="AA301" s="21">
        <f t="shared" si="133"/>
        <v>0</v>
      </c>
      <c r="AB301" s="21">
        <f t="shared" si="133"/>
        <v>0</v>
      </c>
      <c r="AC301" s="21">
        <f t="shared" si="133"/>
        <v>0</v>
      </c>
      <c r="AD301" s="21">
        <f t="shared" si="133"/>
        <v>0</v>
      </c>
      <c r="AE301" s="21">
        <f t="shared" si="133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4">+C303+C304+C305+C306+C307+C308+C309+C310+C311+C312+C313+C314</f>
        <v>0</v>
      </c>
      <c r="D302" s="21">
        <f t="shared" ref="D302:AE302" si="135">+D303+D304+D305+D306+D307+D308+D309+D310+D311+D312+D313+D314</f>
        <v>0</v>
      </c>
      <c r="E302" s="21">
        <f t="shared" si="135"/>
        <v>0</v>
      </c>
      <c r="F302" s="21">
        <f t="shared" si="135"/>
        <v>0</v>
      </c>
      <c r="G302" s="21">
        <f t="shared" si="135"/>
        <v>0</v>
      </c>
      <c r="H302" s="21">
        <f t="shared" si="135"/>
        <v>0</v>
      </c>
      <c r="I302" s="21">
        <f t="shared" si="135"/>
        <v>0</v>
      </c>
      <c r="J302" s="21">
        <f t="shared" si="135"/>
        <v>0</v>
      </c>
      <c r="K302" s="21">
        <f t="shared" si="135"/>
        <v>0</v>
      </c>
      <c r="L302" s="21">
        <f t="shared" si="135"/>
        <v>0</v>
      </c>
      <c r="M302" s="21">
        <f t="shared" si="135"/>
        <v>0</v>
      </c>
      <c r="N302" s="21">
        <f t="shared" si="135"/>
        <v>0</v>
      </c>
      <c r="O302" s="21">
        <f t="shared" si="135"/>
        <v>0</v>
      </c>
      <c r="P302" s="21">
        <f t="shared" si="135"/>
        <v>0</v>
      </c>
      <c r="Q302" s="21">
        <f t="shared" si="135"/>
        <v>0</v>
      </c>
      <c r="R302" s="21">
        <f t="shared" si="135"/>
        <v>0</v>
      </c>
      <c r="S302" s="21">
        <f t="shared" si="135"/>
        <v>0</v>
      </c>
      <c r="T302" s="21">
        <f t="shared" si="135"/>
        <v>0</v>
      </c>
      <c r="U302" s="21">
        <f t="shared" si="135"/>
        <v>0</v>
      </c>
      <c r="V302" s="21">
        <f t="shared" si="135"/>
        <v>0</v>
      </c>
      <c r="W302" s="21">
        <f t="shared" si="135"/>
        <v>0</v>
      </c>
      <c r="X302" s="21">
        <f t="shared" si="135"/>
        <v>0</v>
      </c>
      <c r="Y302" s="21">
        <f t="shared" si="135"/>
        <v>0</v>
      </c>
      <c r="Z302" s="21">
        <f t="shared" si="135"/>
        <v>0</v>
      </c>
      <c r="AA302" s="21">
        <f t="shared" si="135"/>
        <v>0</v>
      </c>
      <c r="AB302" s="21">
        <f t="shared" si="135"/>
        <v>0</v>
      </c>
      <c r="AC302" s="21">
        <f t="shared" si="135"/>
        <v>0</v>
      </c>
      <c r="AD302" s="21">
        <f t="shared" si="135"/>
        <v>0</v>
      </c>
      <c r="AE302" s="21">
        <f t="shared" si="135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6">+C316+C317+C318+C319+C320+C321+C322+C323+C324+C325+C326+C327</f>
        <v>0</v>
      </c>
      <c r="D315" s="21">
        <f t="shared" ref="D315:AE315" si="137">+D316+D317+D318+D319+D320+D321+D322+D323+D324+D325+D326+D327</f>
        <v>0</v>
      </c>
      <c r="E315" s="21">
        <f t="shared" si="137"/>
        <v>0</v>
      </c>
      <c r="F315" s="21">
        <f t="shared" si="137"/>
        <v>0</v>
      </c>
      <c r="G315" s="21">
        <f t="shared" si="137"/>
        <v>0</v>
      </c>
      <c r="H315" s="21">
        <f t="shared" si="137"/>
        <v>0</v>
      </c>
      <c r="I315" s="21">
        <f t="shared" si="137"/>
        <v>0</v>
      </c>
      <c r="J315" s="21">
        <f t="shared" si="137"/>
        <v>0</v>
      </c>
      <c r="K315" s="21">
        <f t="shared" si="137"/>
        <v>0</v>
      </c>
      <c r="L315" s="21">
        <f t="shared" si="137"/>
        <v>0</v>
      </c>
      <c r="M315" s="21">
        <f t="shared" si="137"/>
        <v>0</v>
      </c>
      <c r="N315" s="21">
        <f t="shared" si="137"/>
        <v>0</v>
      </c>
      <c r="O315" s="21">
        <f t="shared" si="137"/>
        <v>0</v>
      </c>
      <c r="P315" s="21">
        <f t="shared" si="137"/>
        <v>0</v>
      </c>
      <c r="Q315" s="21">
        <f t="shared" si="137"/>
        <v>0</v>
      </c>
      <c r="R315" s="21">
        <f t="shared" si="137"/>
        <v>0</v>
      </c>
      <c r="S315" s="21">
        <f t="shared" si="137"/>
        <v>0</v>
      </c>
      <c r="T315" s="21">
        <f t="shared" si="137"/>
        <v>0</v>
      </c>
      <c r="U315" s="21">
        <f t="shared" si="137"/>
        <v>0</v>
      </c>
      <c r="V315" s="21">
        <f t="shared" si="137"/>
        <v>0</v>
      </c>
      <c r="W315" s="21">
        <f t="shared" si="137"/>
        <v>0</v>
      </c>
      <c r="X315" s="21">
        <f t="shared" si="137"/>
        <v>0</v>
      </c>
      <c r="Y315" s="21">
        <f t="shared" si="137"/>
        <v>0</v>
      </c>
      <c r="Z315" s="21">
        <f t="shared" si="137"/>
        <v>0</v>
      </c>
      <c r="AA315" s="21">
        <f t="shared" si="137"/>
        <v>0</v>
      </c>
      <c r="AB315" s="21">
        <f t="shared" si="137"/>
        <v>0</v>
      </c>
      <c r="AC315" s="21">
        <f t="shared" si="137"/>
        <v>0</v>
      </c>
      <c r="AD315" s="21">
        <f t="shared" si="137"/>
        <v>0</v>
      </c>
      <c r="AE315" s="21">
        <f t="shared" si="137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8">+C329+C330+C331+C332+C333+C334+C335+C336+C337+C338+C339+C340</f>
        <v>0</v>
      </c>
      <c r="D328" s="21">
        <f t="shared" ref="D328:AE328" si="139">+D329+D330+D331+D332+D333+D334+D335+D336+D337+D338+D339+D340</f>
        <v>0</v>
      </c>
      <c r="E328" s="21">
        <f t="shared" si="139"/>
        <v>0</v>
      </c>
      <c r="F328" s="21">
        <f t="shared" si="139"/>
        <v>0</v>
      </c>
      <c r="G328" s="21">
        <f t="shared" si="139"/>
        <v>0</v>
      </c>
      <c r="H328" s="21">
        <f t="shared" si="139"/>
        <v>0</v>
      </c>
      <c r="I328" s="21">
        <f t="shared" si="139"/>
        <v>0</v>
      </c>
      <c r="J328" s="21">
        <f t="shared" si="139"/>
        <v>0</v>
      </c>
      <c r="K328" s="21">
        <f t="shared" si="139"/>
        <v>0</v>
      </c>
      <c r="L328" s="21">
        <f t="shared" si="139"/>
        <v>0</v>
      </c>
      <c r="M328" s="21">
        <f t="shared" si="139"/>
        <v>0</v>
      </c>
      <c r="N328" s="21">
        <f t="shared" si="139"/>
        <v>0</v>
      </c>
      <c r="O328" s="21">
        <f t="shared" si="139"/>
        <v>0</v>
      </c>
      <c r="P328" s="21">
        <f t="shared" si="139"/>
        <v>0</v>
      </c>
      <c r="Q328" s="21">
        <f t="shared" si="139"/>
        <v>0</v>
      </c>
      <c r="R328" s="21">
        <f t="shared" si="139"/>
        <v>0</v>
      </c>
      <c r="S328" s="21">
        <f t="shared" si="139"/>
        <v>0</v>
      </c>
      <c r="T328" s="21">
        <f t="shared" si="139"/>
        <v>0</v>
      </c>
      <c r="U328" s="21">
        <f t="shared" si="139"/>
        <v>0</v>
      </c>
      <c r="V328" s="21">
        <f t="shared" si="139"/>
        <v>0</v>
      </c>
      <c r="W328" s="21">
        <f t="shared" si="139"/>
        <v>0</v>
      </c>
      <c r="X328" s="21">
        <f t="shared" si="139"/>
        <v>0</v>
      </c>
      <c r="Y328" s="21">
        <f t="shared" si="139"/>
        <v>0</v>
      </c>
      <c r="Z328" s="21">
        <f t="shared" si="139"/>
        <v>0</v>
      </c>
      <c r="AA328" s="21">
        <f t="shared" si="139"/>
        <v>0</v>
      </c>
      <c r="AB328" s="21">
        <f t="shared" si="139"/>
        <v>0</v>
      </c>
      <c r="AC328" s="21">
        <f t="shared" si="139"/>
        <v>0</v>
      </c>
      <c r="AD328" s="21">
        <f t="shared" si="139"/>
        <v>0</v>
      </c>
      <c r="AE328" s="21">
        <f t="shared" si="13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40">+C342+C343+C344+C345+C346+C347+C348</f>
        <v>0</v>
      </c>
      <c r="D341" s="21">
        <f t="shared" ref="D341:AE341" si="141">+D342+D343+D344+D345+D346+D347+D348</f>
        <v>0</v>
      </c>
      <c r="E341" s="21">
        <f t="shared" si="141"/>
        <v>0</v>
      </c>
      <c r="F341" s="21">
        <f t="shared" si="141"/>
        <v>0</v>
      </c>
      <c r="G341" s="21">
        <f t="shared" si="141"/>
        <v>0</v>
      </c>
      <c r="H341" s="21">
        <f t="shared" si="141"/>
        <v>0</v>
      </c>
      <c r="I341" s="21">
        <f t="shared" si="141"/>
        <v>0</v>
      </c>
      <c r="J341" s="21">
        <f t="shared" si="141"/>
        <v>0</v>
      </c>
      <c r="K341" s="21">
        <f t="shared" si="141"/>
        <v>0</v>
      </c>
      <c r="L341" s="21">
        <f t="shared" si="141"/>
        <v>0</v>
      </c>
      <c r="M341" s="21">
        <f t="shared" si="141"/>
        <v>0</v>
      </c>
      <c r="N341" s="21">
        <f t="shared" si="141"/>
        <v>0</v>
      </c>
      <c r="O341" s="21">
        <f t="shared" si="141"/>
        <v>0</v>
      </c>
      <c r="P341" s="21">
        <f t="shared" si="141"/>
        <v>0</v>
      </c>
      <c r="Q341" s="21">
        <f t="shared" si="141"/>
        <v>0</v>
      </c>
      <c r="R341" s="21">
        <f t="shared" si="141"/>
        <v>0</v>
      </c>
      <c r="S341" s="21">
        <f t="shared" si="141"/>
        <v>0</v>
      </c>
      <c r="T341" s="21">
        <f t="shared" si="141"/>
        <v>0</v>
      </c>
      <c r="U341" s="21">
        <f t="shared" si="141"/>
        <v>0</v>
      </c>
      <c r="V341" s="21">
        <f t="shared" si="141"/>
        <v>0</v>
      </c>
      <c r="W341" s="21">
        <f t="shared" si="141"/>
        <v>0</v>
      </c>
      <c r="X341" s="21">
        <f t="shared" si="141"/>
        <v>0</v>
      </c>
      <c r="Y341" s="21">
        <f t="shared" si="141"/>
        <v>0</v>
      </c>
      <c r="Z341" s="21">
        <f t="shared" si="141"/>
        <v>0</v>
      </c>
      <c r="AA341" s="21">
        <f t="shared" si="141"/>
        <v>0</v>
      </c>
      <c r="AB341" s="21">
        <f t="shared" si="141"/>
        <v>0</v>
      </c>
      <c r="AC341" s="21">
        <f t="shared" si="141"/>
        <v>0</v>
      </c>
      <c r="AD341" s="21">
        <f t="shared" si="141"/>
        <v>0</v>
      </c>
      <c r="AE341" s="21">
        <f t="shared" si="141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2">+C350+C355+C358+C363</f>
        <v>6.3304571354779338E-3</v>
      </c>
      <c r="D349" s="21">
        <f t="shared" ref="D349:AE349" si="143">+D350+D355+D358+D363</f>
        <v>4.7133681225666815E-3</v>
      </c>
      <c r="E349" s="21">
        <f t="shared" si="143"/>
        <v>1.2371714643645464E-3</v>
      </c>
      <c r="F349" s="21">
        <f t="shared" si="143"/>
        <v>7.7949815520358253E-3</v>
      </c>
      <c r="G349" s="21">
        <f t="shared" si="143"/>
        <v>2.8722773918274911E-2</v>
      </c>
      <c r="H349" s="21">
        <f t="shared" si="143"/>
        <v>1.1416108318543438E-2</v>
      </c>
      <c r="I349" s="21">
        <f t="shared" si="143"/>
        <v>6.7802496623105041E-4</v>
      </c>
      <c r="J349" s="21">
        <f t="shared" si="143"/>
        <v>2.9731576333417702E-3</v>
      </c>
      <c r="K349" s="21">
        <f t="shared" si="143"/>
        <v>1.7708470332582747E-3</v>
      </c>
      <c r="L349" s="21">
        <f t="shared" si="143"/>
        <v>2.163106736349773E-3</v>
      </c>
      <c r="M349" s="21">
        <f t="shared" si="143"/>
        <v>2.293462645067963E-3</v>
      </c>
      <c r="N349" s="21">
        <f t="shared" si="143"/>
        <v>2.8934137070731371E-3</v>
      </c>
      <c r="O349" s="21">
        <f t="shared" si="143"/>
        <v>1.3642968668923313E-2</v>
      </c>
      <c r="P349" s="21">
        <f t="shared" si="143"/>
        <v>4.3722114634577057E-2</v>
      </c>
      <c r="Q349" s="21">
        <f t="shared" si="143"/>
        <v>1.9514498776899356E-2</v>
      </c>
      <c r="R349" s="21">
        <f t="shared" si="143"/>
        <v>3.5569173337084294E-2</v>
      </c>
      <c r="S349" s="21">
        <f t="shared" si="143"/>
        <v>4.907547061075406E-3</v>
      </c>
      <c r="T349" s="21">
        <f t="shared" si="143"/>
        <v>1.1272057485524433E-2</v>
      </c>
      <c r="U349" s="21">
        <f t="shared" si="143"/>
        <v>8.7920959199649235E-3</v>
      </c>
      <c r="V349" s="21">
        <f t="shared" si="143"/>
        <v>7.182234537905615E-3</v>
      </c>
      <c r="W349" s="21">
        <f t="shared" si="143"/>
        <v>4.560231005405228E-3</v>
      </c>
      <c r="X349" s="21">
        <f t="shared" si="143"/>
        <v>7.2107647379871442E-3</v>
      </c>
      <c r="Y349" s="21">
        <f t="shared" si="143"/>
        <v>5.2396376474125438E-3</v>
      </c>
      <c r="Z349" s="21">
        <f t="shared" si="143"/>
        <v>1.3251820557503792E-2</v>
      </c>
      <c r="AA349" s="21">
        <f t="shared" si="143"/>
        <v>1.4597046634908481E-2</v>
      </c>
      <c r="AB349" s="21">
        <f t="shared" si="143"/>
        <v>4.7708421376963239E-3</v>
      </c>
      <c r="AC349" s="21">
        <f t="shared" si="143"/>
        <v>7.8997339496040351E-3</v>
      </c>
      <c r="AD349" s="21">
        <f t="shared" si="143"/>
        <v>0.10764580382584436</v>
      </c>
      <c r="AE349" s="21">
        <f t="shared" si="143"/>
        <v>9.5430651495792048E-3</v>
      </c>
    </row>
    <row r="350" spans="1:31" x14ac:dyDescent="0.2">
      <c r="A350" s="9" t="s">
        <v>608</v>
      </c>
      <c r="B350" s="4" t="s">
        <v>609</v>
      </c>
      <c r="C350" s="21">
        <f t="shared" ref="C350" si="144">+C351+C352+C353+C354</f>
        <v>0</v>
      </c>
      <c r="D350" s="21">
        <f t="shared" ref="D350:AE350" si="145">+D351+D352+D353+D354</f>
        <v>0</v>
      </c>
      <c r="E350" s="21">
        <f t="shared" si="145"/>
        <v>0</v>
      </c>
      <c r="F350" s="21">
        <f t="shared" si="145"/>
        <v>0</v>
      </c>
      <c r="G350" s="21">
        <f t="shared" si="145"/>
        <v>0</v>
      </c>
      <c r="H350" s="21">
        <f t="shared" si="145"/>
        <v>0</v>
      </c>
      <c r="I350" s="21">
        <f t="shared" si="145"/>
        <v>0</v>
      </c>
      <c r="J350" s="21">
        <f t="shared" si="145"/>
        <v>0</v>
      </c>
      <c r="K350" s="21">
        <f t="shared" si="145"/>
        <v>0</v>
      </c>
      <c r="L350" s="21">
        <f t="shared" si="145"/>
        <v>0</v>
      </c>
      <c r="M350" s="21">
        <f t="shared" si="145"/>
        <v>0</v>
      </c>
      <c r="N350" s="21">
        <f t="shared" si="145"/>
        <v>0</v>
      </c>
      <c r="O350" s="21">
        <f t="shared" si="145"/>
        <v>0</v>
      </c>
      <c r="P350" s="21">
        <f t="shared" si="145"/>
        <v>0</v>
      </c>
      <c r="Q350" s="21">
        <f t="shared" si="145"/>
        <v>0</v>
      </c>
      <c r="R350" s="21">
        <f t="shared" si="145"/>
        <v>0</v>
      </c>
      <c r="S350" s="21">
        <f t="shared" si="145"/>
        <v>0</v>
      </c>
      <c r="T350" s="21">
        <f t="shared" si="145"/>
        <v>0</v>
      </c>
      <c r="U350" s="21">
        <f t="shared" si="145"/>
        <v>0</v>
      </c>
      <c r="V350" s="21">
        <f t="shared" si="145"/>
        <v>0</v>
      </c>
      <c r="W350" s="21">
        <f t="shared" si="145"/>
        <v>0</v>
      </c>
      <c r="X350" s="21">
        <f t="shared" si="145"/>
        <v>0</v>
      </c>
      <c r="Y350" s="21">
        <f t="shared" si="145"/>
        <v>0</v>
      </c>
      <c r="Z350" s="21">
        <f t="shared" si="145"/>
        <v>0</v>
      </c>
      <c r="AA350" s="21">
        <f t="shared" si="145"/>
        <v>0</v>
      </c>
      <c r="AB350" s="21">
        <f t="shared" si="145"/>
        <v>0</v>
      </c>
      <c r="AC350" s="21">
        <f t="shared" si="145"/>
        <v>0</v>
      </c>
      <c r="AD350" s="21">
        <f t="shared" si="145"/>
        <v>0</v>
      </c>
      <c r="AE350" s="21">
        <f t="shared" si="14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6">+C356+C357</f>
        <v>0</v>
      </c>
      <c r="D355" s="21">
        <f t="shared" ref="D355:AE355" si="147">+D356+D357</f>
        <v>0</v>
      </c>
      <c r="E355" s="21">
        <f t="shared" si="147"/>
        <v>0</v>
      </c>
      <c r="F355" s="21">
        <f t="shared" si="147"/>
        <v>0</v>
      </c>
      <c r="G355" s="21">
        <f t="shared" si="147"/>
        <v>0</v>
      </c>
      <c r="H355" s="21">
        <f t="shared" si="147"/>
        <v>0</v>
      </c>
      <c r="I355" s="21">
        <f t="shared" si="147"/>
        <v>0</v>
      </c>
      <c r="J355" s="21">
        <f t="shared" si="147"/>
        <v>0</v>
      </c>
      <c r="K355" s="21">
        <f t="shared" si="147"/>
        <v>0</v>
      </c>
      <c r="L355" s="21">
        <f t="shared" si="147"/>
        <v>0</v>
      </c>
      <c r="M355" s="21">
        <f t="shared" si="147"/>
        <v>0</v>
      </c>
      <c r="N355" s="21">
        <f t="shared" si="147"/>
        <v>0</v>
      </c>
      <c r="O355" s="21">
        <f t="shared" si="147"/>
        <v>0</v>
      </c>
      <c r="P355" s="21">
        <f t="shared" si="147"/>
        <v>0</v>
      </c>
      <c r="Q355" s="21">
        <f t="shared" si="147"/>
        <v>0</v>
      </c>
      <c r="R355" s="21">
        <f t="shared" si="147"/>
        <v>0</v>
      </c>
      <c r="S355" s="21">
        <f t="shared" si="147"/>
        <v>0</v>
      </c>
      <c r="T355" s="21">
        <f t="shared" si="147"/>
        <v>0</v>
      </c>
      <c r="U355" s="21">
        <f t="shared" si="147"/>
        <v>0</v>
      </c>
      <c r="V355" s="21">
        <f t="shared" si="147"/>
        <v>0</v>
      </c>
      <c r="W355" s="21">
        <f t="shared" si="147"/>
        <v>0</v>
      </c>
      <c r="X355" s="21">
        <f t="shared" si="147"/>
        <v>0</v>
      </c>
      <c r="Y355" s="21">
        <f t="shared" si="147"/>
        <v>0</v>
      </c>
      <c r="Z355" s="21">
        <f t="shared" si="147"/>
        <v>0</v>
      </c>
      <c r="AA355" s="21">
        <f t="shared" si="147"/>
        <v>0</v>
      </c>
      <c r="AB355" s="21">
        <f t="shared" si="147"/>
        <v>0</v>
      </c>
      <c r="AC355" s="21">
        <f t="shared" si="147"/>
        <v>0</v>
      </c>
      <c r="AD355" s="21">
        <f t="shared" si="147"/>
        <v>0</v>
      </c>
      <c r="AE355" s="21">
        <f t="shared" si="14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8">+C359+C362</f>
        <v>6.2458511227963098E-3</v>
      </c>
      <c r="D358" s="21">
        <f t="shared" ref="D358:AE358" si="149">+D359+D362</f>
        <v>4.5705954761664416E-3</v>
      </c>
      <c r="E358" s="21">
        <f t="shared" si="149"/>
        <v>1.2371714643645464E-3</v>
      </c>
      <c r="F358" s="21">
        <f t="shared" si="149"/>
        <v>7.683936160391194E-3</v>
      </c>
      <c r="G358" s="21">
        <f t="shared" si="149"/>
        <v>2.5508168466436616E-2</v>
      </c>
      <c r="H358" s="21">
        <f t="shared" si="149"/>
        <v>1.0654654204408824E-2</v>
      </c>
      <c r="I358" s="21">
        <f t="shared" si="149"/>
        <v>2.6347153550843746E-5</v>
      </c>
      <c r="J358" s="21">
        <f t="shared" si="149"/>
        <v>1.1310732222311181E-3</v>
      </c>
      <c r="K358" s="21">
        <f t="shared" si="149"/>
        <v>7.5398851834100979E-4</v>
      </c>
      <c r="L358" s="21">
        <f t="shared" si="149"/>
        <v>1.770957867570447E-3</v>
      </c>
      <c r="M358" s="21">
        <f t="shared" si="149"/>
        <v>1.6482120300898134E-4</v>
      </c>
      <c r="N358" s="21">
        <f t="shared" si="149"/>
        <v>1.8346752158784683E-3</v>
      </c>
      <c r="O358" s="21">
        <f t="shared" si="149"/>
        <v>1.2264736722339662E-2</v>
      </c>
      <c r="P358" s="21">
        <f t="shared" si="149"/>
        <v>4.1172195169868767E-2</v>
      </c>
      <c r="Q358" s="21">
        <f t="shared" si="149"/>
        <v>1.672123126821555E-2</v>
      </c>
      <c r="R358" s="21">
        <f t="shared" si="149"/>
        <v>1.8691542897290581E-2</v>
      </c>
      <c r="S358" s="21">
        <f t="shared" si="149"/>
        <v>1.7529061207252133E-3</v>
      </c>
      <c r="T358" s="21">
        <f t="shared" si="149"/>
        <v>9.6127220618060887E-3</v>
      </c>
      <c r="U358" s="21">
        <f t="shared" si="149"/>
        <v>5.1809033891715784E-3</v>
      </c>
      <c r="V358" s="21">
        <f t="shared" si="149"/>
        <v>2.8950719323803755E-3</v>
      </c>
      <c r="W358" s="21">
        <f t="shared" si="149"/>
        <v>4.4623119671366078E-3</v>
      </c>
      <c r="X358" s="21">
        <f t="shared" si="149"/>
        <v>6.4983940704866289E-3</v>
      </c>
      <c r="Y358" s="21">
        <f t="shared" si="149"/>
        <v>4.6029453421406802E-3</v>
      </c>
      <c r="Z358" s="21">
        <f t="shared" si="149"/>
        <v>1.293107549235863E-2</v>
      </c>
      <c r="AA358" s="21">
        <f t="shared" si="149"/>
        <v>1.4583273828721119E-2</v>
      </c>
      <c r="AB358" s="21">
        <f t="shared" si="149"/>
        <v>4.1687417446866345E-3</v>
      </c>
      <c r="AC358" s="21">
        <f t="shared" si="149"/>
        <v>7.6750259054125863E-3</v>
      </c>
      <c r="AD358" s="21">
        <f t="shared" si="149"/>
        <v>0.10715454305786602</v>
      </c>
      <c r="AE358" s="21">
        <f t="shared" si="149"/>
        <v>8.995576093140013E-3</v>
      </c>
    </row>
    <row r="359" spans="1:31" x14ac:dyDescent="0.2">
      <c r="A359" s="9" t="s">
        <v>622</v>
      </c>
      <c r="B359" s="4" t="s">
        <v>623</v>
      </c>
      <c r="C359" s="21">
        <f t="shared" ref="C359" si="150">+C360+C361</f>
        <v>6.2061218276230155E-3</v>
      </c>
      <c r="D359" s="21">
        <f t="shared" ref="D359:AE359" si="151">+D360+D361</f>
        <v>4.5680629314541997E-3</v>
      </c>
      <c r="E359" s="21">
        <f t="shared" si="151"/>
        <v>1.2371714643645464E-3</v>
      </c>
      <c r="F359" s="21">
        <f t="shared" si="151"/>
        <v>7.3752822735867144E-3</v>
      </c>
      <c r="G359" s="21">
        <f t="shared" si="151"/>
        <v>2.5508168466436616E-2</v>
      </c>
      <c r="H359" s="21">
        <f t="shared" si="151"/>
        <v>1.0654654204408824E-2</v>
      </c>
      <c r="I359" s="21">
        <f t="shared" si="151"/>
        <v>2.6347153550843746E-5</v>
      </c>
      <c r="J359" s="21">
        <f t="shared" si="151"/>
        <v>1.1294903817859669E-3</v>
      </c>
      <c r="K359" s="21">
        <f t="shared" si="151"/>
        <v>7.3784354580046783E-4</v>
      </c>
      <c r="L359" s="21">
        <f t="shared" si="151"/>
        <v>1.770957867570447E-3</v>
      </c>
      <c r="M359" s="21">
        <f t="shared" si="151"/>
        <v>1.6482120300898134E-4</v>
      </c>
      <c r="N359" s="21">
        <f t="shared" si="151"/>
        <v>1.8346752158784683E-3</v>
      </c>
      <c r="O359" s="21">
        <f t="shared" si="151"/>
        <v>1.1631442260234676E-2</v>
      </c>
      <c r="P359" s="21">
        <f t="shared" si="151"/>
        <v>4.0883477151592726E-2</v>
      </c>
      <c r="Q359" s="21">
        <f t="shared" si="151"/>
        <v>1.6717741270192432E-2</v>
      </c>
      <c r="R359" s="21">
        <f t="shared" si="151"/>
        <v>1.8659498369987416E-2</v>
      </c>
      <c r="S359" s="21">
        <f t="shared" si="151"/>
        <v>1.7529061207252133E-3</v>
      </c>
      <c r="T359" s="21">
        <f t="shared" si="151"/>
        <v>9.6127220618060887E-3</v>
      </c>
      <c r="U359" s="21">
        <f t="shared" si="151"/>
        <v>5.1483701231283948E-3</v>
      </c>
      <c r="V359" s="21">
        <f t="shared" si="151"/>
        <v>2.7917668093556708E-3</v>
      </c>
      <c r="W359" s="21">
        <f t="shared" si="151"/>
        <v>4.4555664333892136E-3</v>
      </c>
      <c r="X359" s="21">
        <f t="shared" si="151"/>
        <v>6.4983940704866289E-3</v>
      </c>
      <c r="Y359" s="21">
        <f t="shared" si="151"/>
        <v>4.5958333536243456E-3</v>
      </c>
      <c r="Z359" s="21">
        <f t="shared" si="151"/>
        <v>1.2896889497954443E-2</v>
      </c>
      <c r="AA359" s="21">
        <f t="shared" si="151"/>
        <v>1.4562315210609914E-2</v>
      </c>
      <c r="AB359" s="21">
        <f t="shared" si="151"/>
        <v>4.1650292422633689E-3</v>
      </c>
      <c r="AC359" s="21">
        <f t="shared" si="151"/>
        <v>7.6317145921776719E-3</v>
      </c>
      <c r="AD359" s="21">
        <f t="shared" si="151"/>
        <v>0.10715424729581426</v>
      </c>
      <c r="AE359" s="21">
        <f t="shared" si="151"/>
        <v>8.9919879616942068E-3</v>
      </c>
    </row>
    <row r="360" spans="1:31" x14ac:dyDescent="0.2">
      <c r="A360" s="9" t="s">
        <v>624</v>
      </c>
      <c r="B360" s="4" t="s">
        <v>556</v>
      </c>
      <c r="C360" s="27">
        <v>6.2038017910882931E-3</v>
      </c>
      <c r="D360" s="27">
        <v>3.9996228163018208E-3</v>
      </c>
      <c r="E360" s="27">
        <v>1.2371714643645464E-3</v>
      </c>
      <c r="F360" s="27">
        <v>6.7411389540959418E-3</v>
      </c>
      <c r="G360" s="27">
        <v>2.4874025146945845E-2</v>
      </c>
      <c r="H360" s="27">
        <v>1.0488542285720701E-2</v>
      </c>
      <c r="I360" s="27">
        <v>0</v>
      </c>
      <c r="J360" s="27">
        <v>1.0397823024433698E-3</v>
      </c>
      <c r="K360" s="27">
        <v>4.1371970806711265E-4</v>
      </c>
      <c r="L360" s="27">
        <v>1.600048509512568E-3</v>
      </c>
      <c r="M360" s="27">
        <v>7.9753196735828942E-5</v>
      </c>
      <c r="N360" s="27">
        <v>9.0719261287005399E-4</v>
      </c>
      <c r="O360" s="27">
        <v>1.0068841087898404E-2</v>
      </c>
      <c r="P360" s="27">
        <v>1.4809171718884236E-2</v>
      </c>
      <c r="Q360" s="27">
        <v>1.3867087082442255E-2</v>
      </c>
      <c r="R360" s="27">
        <v>1.8034191611889318E-2</v>
      </c>
      <c r="S360" s="27">
        <v>3.2100661686171143E-4</v>
      </c>
      <c r="T360" s="27">
        <v>4.0175672855673819E-3</v>
      </c>
      <c r="U360" s="27">
        <v>9.6700751042192573E-4</v>
      </c>
      <c r="V360" s="27">
        <v>1.5551873363486642E-3</v>
      </c>
      <c r="W360" s="27">
        <v>4.0843605878336398E-3</v>
      </c>
      <c r="X360" s="27">
        <v>2.4274879256467935E-3</v>
      </c>
      <c r="Y360" s="27">
        <v>3.429387459640644E-3</v>
      </c>
      <c r="Z360" s="27">
        <v>5.699362821734175E-3</v>
      </c>
      <c r="AA360" s="27">
        <v>1.2767489882447015E-2</v>
      </c>
      <c r="AB360" s="27">
        <v>2.851176783305885E-3</v>
      </c>
      <c r="AC360" s="27">
        <v>3.4413504391510186E-3</v>
      </c>
      <c r="AD360" s="27">
        <v>0.10132244879303387</v>
      </c>
      <c r="AE360" s="27">
        <v>6.2077894509250846E-3</v>
      </c>
    </row>
    <row r="361" spans="1:31" x14ac:dyDescent="0.2">
      <c r="A361" s="9" t="s">
        <v>625</v>
      </c>
      <c r="B361" s="4" t="s">
        <v>592</v>
      </c>
      <c r="C361" s="27">
        <v>2.3200365347223387E-6</v>
      </c>
      <c r="D361" s="27">
        <v>5.6844011515237919E-4</v>
      </c>
      <c r="E361" s="27">
        <v>0</v>
      </c>
      <c r="F361" s="27">
        <v>6.3414331949077237E-4</v>
      </c>
      <c r="G361" s="27">
        <v>6.3414331949077248E-4</v>
      </c>
      <c r="H361" s="27">
        <v>1.6611191868812417E-4</v>
      </c>
      <c r="I361" s="27">
        <v>2.6347153550843746E-5</v>
      </c>
      <c r="J361" s="27">
        <v>8.9708079342597084E-5</v>
      </c>
      <c r="K361" s="27">
        <v>3.2412383773335518E-4</v>
      </c>
      <c r="L361" s="27">
        <v>1.7090935805787893E-4</v>
      </c>
      <c r="M361" s="27">
        <v>8.50680062731524E-5</v>
      </c>
      <c r="N361" s="27">
        <v>9.2748260300841423E-4</v>
      </c>
      <c r="O361" s="27">
        <v>1.5626011723362714E-3</v>
      </c>
      <c r="P361" s="27">
        <v>2.6074305432708493E-2</v>
      </c>
      <c r="Q361" s="27">
        <v>2.8506541877501759E-3</v>
      </c>
      <c r="R361" s="27">
        <v>6.2530675809809825E-4</v>
      </c>
      <c r="S361" s="27">
        <v>1.4318995038635019E-3</v>
      </c>
      <c r="T361" s="27">
        <v>5.5951547762387059E-3</v>
      </c>
      <c r="U361" s="27">
        <v>4.181362612706469E-3</v>
      </c>
      <c r="V361" s="27">
        <v>1.2365794730070066E-3</v>
      </c>
      <c r="W361" s="27">
        <v>3.7120584555557417E-4</v>
      </c>
      <c r="X361" s="27">
        <v>4.0709061448398354E-3</v>
      </c>
      <c r="Y361" s="27">
        <v>1.1664458939837012E-3</v>
      </c>
      <c r="Z361" s="27">
        <v>7.1975266762202682E-3</v>
      </c>
      <c r="AA361" s="27">
        <v>1.7948253281628993E-3</v>
      </c>
      <c r="AB361" s="27">
        <v>1.3138524589574841E-3</v>
      </c>
      <c r="AC361" s="27">
        <v>4.1903641530266532E-3</v>
      </c>
      <c r="AD361" s="27">
        <v>5.8317985027803842E-3</v>
      </c>
      <c r="AE361" s="27">
        <v>2.7841985107691218E-3</v>
      </c>
    </row>
    <row r="362" spans="1:31" x14ac:dyDescent="0.2">
      <c r="A362" s="9" t="s">
        <v>626</v>
      </c>
      <c r="B362" s="4" t="s">
        <v>627</v>
      </c>
      <c r="C362" s="27">
        <v>3.9729295173294564E-5</v>
      </c>
      <c r="D362" s="27">
        <v>2.5325447122418837E-6</v>
      </c>
      <c r="E362" s="27">
        <v>0</v>
      </c>
      <c r="F362" s="27">
        <v>3.0865388680447977E-4</v>
      </c>
      <c r="G362" s="27">
        <v>0</v>
      </c>
      <c r="H362" s="27">
        <v>0</v>
      </c>
      <c r="I362" s="27">
        <v>0</v>
      </c>
      <c r="J362" s="27">
        <v>1.5828404451511776E-6</v>
      </c>
      <c r="K362" s="27">
        <v>1.6144972540542012E-5</v>
      </c>
      <c r="L362" s="27">
        <v>0</v>
      </c>
      <c r="M362" s="27">
        <v>0</v>
      </c>
      <c r="N362" s="27">
        <v>0</v>
      </c>
      <c r="O362" s="27">
        <v>6.3329446210498607E-4</v>
      </c>
      <c r="P362" s="27">
        <v>2.8871801827604093E-4</v>
      </c>
      <c r="Q362" s="27">
        <v>3.4899980231169788E-6</v>
      </c>
      <c r="R362" s="27">
        <v>3.2044527303164993E-5</v>
      </c>
      <c r="S362" s="27">
        <v>0</v>
      </c>
      <c r="T362" s="27">
        <v>0</v>
      </c>
      <c r="U362" s="27">
        <v>3.2533266043183294E-5</v>
      </c>
      <c r="V362" s="27">
        <v>1.0330512302470457E-4</v>
      </c>
      <c r="W362" s="27">
        <v>6.7455337473938286E-6</v>
      </c>
      <c r="X362" s="27">
        <v>0</v>
      </c>
      <c r="Y362" s="27">
        <v>7.111988516334651E-6</v>
      </c>
      <c r="Z362" s="27">
        <v>3.4185994404186631E-5</v>
      </c>
      <c r="AA362" s="27">
        <v>2.0958618111203729E-5</v>
      </c>
      <c r="AB362" s="27">
        <v>3.712502423266026E-6</v>
      </c>
      <c r="AC362" s="27">
        <v>4.331131323491446E-5</v>
      </c>
      <c r="AD362" s="27">
        <v>2.9576205176299756E-7</v>
      </c>
      <c r="AE362" s="27">
        <v>3.5881314458057359E-6</v>
      </c>
    </row>
    <row r="363" spans="1:31" x14ac:dyDescent="0.2">
      <c r="A363" s="9" t="s">
        <v>628</v>
      </c>
      <c r="B363" s="4" t="s">
        <v>629</v>
      </c>
      <c r="C363" s="27">
        <v>8.4606012681623719E-5</v>
      </c>
      <c r="D363" s="27">
        <v>1.4277264640024E-4</v>
      </c>
      <c r="E363" s="27">
        <v>0</v>
      </c>
      <c r="F363" s="27">
        <v>1.1104539164463115E-4</v>
      </c>
      <c r="G363" s="27">
        <v>3.2146054518382935E-3</v>
      </c>
      <c r="H363" s="27">
        <v>7.614541141346136E-4</v>
      </c>
      <c r="I363" s="27">
        <v>6.5167781268020669E-4</v>
      </c>
      <c r="J363" s="27">
        <v>1.8420844111106519E-3</v>
      </c>
      <c r="K363" s="27">
        <v>1.0168585149172649E-3</v>
      </c>
      <c r="L363" s="27">
        <v>3.9214886877932592E-4</v>
      </c>
      <c r="M363" s="27">
        <v>2.1286414420589816E-3</v>
      </c>
      <c r="N363" s="27">
        <v>1.0587384911946687E-3</v>
      </c>
      <c r="O363" s="27">
        <v>1.3782319465836504E-3</v>
      </c>
      <c r="P363" s="27">
        <v>2.5499194647082874E-3</v>
      </c>
      <c r="Q363" s="27">
        <v>2.7932675086838072E-3</v>
      </c>
      <c r="R363" s="27">
        <v>1.6877630439793713E-2</v>
      </c>
      <c r="S363" s="27">
        <v>3.1546409403501925E-3</v>
      </c>
      <c r="T363" s="27">
        <v>1.659335423718345E-3</v>
      </c>
      <c r="U363" s="27">
        <v>3.6111925307933455E-3</v>
      </c>
      <c r="V363" s="27">
        <v>4.2871626055252399E-3</v>
      </c>
      <c r="W363" s="27">
        <v>9.7919038268620093E-5</v>
      </c>
      <c r="X363" s="27">
        <v>7.1237066750051562E-4</v>
      </c>
      <c r="Y363" s="27">
        <v>6.3669230527186389E-4</v>
      </c>
      <c r="Z363" s="27">
        <v>3.2074506514516286E-4</v>
      </c>
      <c r="AA363" s="27">
        <v>1.3772806187362452E-5</v>
      </c>
      <c r="AB363" s="27">
        <v>6.0210039300968984E-4</v>
      </c>
      <c r="AC363" s="27">
        <v>2.247080441914483E-4</v>
      </c>
      <c r="AD363" s="27">
        <v>4.91260767978339E-4</v>
      </c>
      <c r="AE363" s="27">
        <v>5.4748905643919161E-4</v>
      </c>
    </row>
    <row r="364" spans="1:31" x14ac:dyDescent="0.2">
      <c r="A364" s="9" t="s">
        <v>630</v>
      </c>
      <c r="B364" s="4" t="s">
        <v>631</v>
      </c>
      <c r="C364" s="21">
        <f t="shared" ref="C364" si="152">+C365+C366</f>
        <v>0</v>
      </c>
      <c r="D364" s="21">
        <f t="shared" ref="D364:AE364" si="153">+D365+D366</f>
        <v>0</v>
      </c>
      <c r="E364" s="21">
        <f t="shared" si="153"/>
        <v>0</v>
      </c>
      <c r="F364" s="21">
        <f t="shared" si="153"/>
        <v>0</v>
      </c>
      <c r="G364" s="21">
        <f t="shared" si="153"/>
        <v>0</v>
      </c>
      <c r="H364" s="21">
        <f t="shared" si="153"/>
        <v>0</v>
      </c>
      <c r="I364" s="21">
        <f t="shared" si="153"/>
        <v>0</v>
      </c>
      <c r="J364" s="21">
        <f t="shared" si="153"/>
        <v>0</v>
      </c>
      <c r="K364" s="21">
        <f t="shared" si="153"/>
        <v>0</v>
      </c>
      <c r="L364" s="21">
        <f t="shared" si="153"/>
        <v>0</v>
      </c>
      <c r="M364" s="21">
        <f t="shared" si="153"/>
        <v>0</v>
      </c>
      <c r="N364" s="21">
        <f t="shared" si="153"/>
        <v>0</v>
      </c>
      <c r="O364" s="21">
        <f t="shared" si="153"/>
        <v>0</v>
      </c>
      <c r="P364" s="21">
        <f t="shared" si="153"/>
        <v>0</v>
      </c>
      <c r="Q364" s="21">
        <f t="shared" si="153"/>
        <v>0</v>
      </c>
      <c r="R364" s="21">
        <f t="shared" si="153"/>
        <v>0</v>
      </c>
      <c r="S364" s="21">
        <f t="shared" si="153"/>
        <v>0</v>
      </c>
      <c r="T364" s="21">
        <f t="shared" si="153"/>
        <v>0</v>
      </c>
      <c r="U364" s="21">
        <f t="shared" si="153"/>
        <v>0</v>
      </c>
      <c r="V364" s="21">
        <f t="shared" si="153"/>
        <v>0</v>
      </c>
      <c r="W364" s="21">
        <f t="shared" si="153"/>
        <v>0</v>
      </c>
      <c r="X364" s="21">
        <f t="shared" si="153"/>
        <v>0</v>
      </c>
      <c r="Y364" s="21">
        <f t="shared" si="153"/>
        <v>0</v>
      </c>
      <c r="Z364" s="21">
        <f t="shared" si="153"/>
        <v>0</v>
      </c>
      <c r="AA364" s="21">
        <f t="shared" si="153"/>
        <v>0</v>
      </c>
      <c r="AB364" s="21">
        <f t="shared" si="153"/>
        <v>0</v>
      </c>
      <c r="AC364" s="21">
        <f t="shared" si="153"/>
        <v>0</v>
      </c>
      <c r="AD364" s="21">
        <f t="shared" si="153"/>
        <v>0</v>
      </c>
      <c r="AE364" s="21">
        <f t="shared" si="153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4">C368+C371+C374+C377+C380</f>
        <v>0</v>
      </c>
      <c r="D367" s="21">
        <f t="shared" ref="D367:AE367" si="155">D368+D371+D374+D377+D380</f>
        <v>0</v>
      </c>
      <c r="E367" s="21">
        <f t="shared" si="155"/>
        <v>0</v>
      </c>
      <c r="F367" s="21">
        <f t="shared" si="155"/>
        <v>0</v>
      </c>
      <c r="G367" s="21">
        <f t="shared" si="155"/>
        <v>0</v>
      </c>
      <c r="H367" s="21">
        <f t="shared" si="155"/>
        <v>0</v>
      </c>
      <c r="I367" s="21">
        <f t="shared" si="155"/>
        <v>0</v>
      </c>
      <c r="J367" s="21">
        <f t="shared" si="155"/>
        <v>0</v>
      </c>
      <c r="K367" s="21">
        <f t="shared" si="155"/>
        <v>0</v>
      </c>
      <c r="L367" s="21">
        <f t="shared" si="155"/>
        <v>0</v>
      </c>
      <c r="M367" s="21">
        <f t="shared" si="155"/>
        <v>0</v>
      </c>
      <c r="N367" s="21">
        <f t="shared" si="155"/>
        <v>0</v>
      </c>
      <c r="O367" s="21">
        <f t="shared" si="155"/>
        <v>0</v>
      </c>
      <c r="P367" s="21">
        <f t="shared" si="155"/>
        <v>0</v>
      </c>
      <c r="Q367" s="21">
        <f t="shared" si="155"/>
        <v>0</v>
      </c>
      <c r="R367" s="21">
        <f t="shared" si="155"/>
        <v>0</v>
      </c>
      <c r="S367" s="21">
        <f t="shared" si="155"/>
        <v>0</v>
      </c>
      <c r="T367" s="21">
        <f t="shared" si="155"/>
        <v>0</v>
      </c>
      <c r="U367" s="21">
        <f t="shared" si="155"/>
        <v>0</v>
      </c>
      <c r="V367" s="21">
        <f t="shared" si="155"/>
        <v>0</v>
      </c>
      <c r="W367" s="21">
        <f t="shared" si="155"/>
        <v>0</v>
      </c>
      <c r="X367" s="21">
        <f t="shared" si="155"/>
        <v>0</v>
      </c>
      <c r="Y367" s="21">
        <f t="shared" si="155"/>
        <v>0</v>
      </c>
      <c r="Z367" s="21">
        <f t="shared" si="155"/>
        <v>0</v>
      </c>
      <c r="AA367" s="21">
        <f t="shared" si="155"/>
        <v>0</v>
      </c>
      <c r="AB367" s="21">
        <f t="shared" si="155"/>
        <v>0</v>
      </c>
      <c r="AC367" s="21">
        <f t="shared" si="155"/>
        <v>0</v>
      </c>
      <c r="AD367" s="21">
        <f t="shared" si="155"/>
        <v>0</v>
      </c>
      <c r="AE367" s="21">
        <f t="shared" si="155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6">+C369+C370</f>
        <v>0</v>
      </c>
      <c r="D368" s="21">
        <f t="shared" ref="D368:AE368" si="157">+D369+D370</f>
        <v>0</v>
      </c>
      <c r="E368" s="21">
        <f t="shared" si="157"/>
        <v>0</v>
      </c>
      <c r="F368" s="21">
        <f t="shared" si="157"/>
        <v>0</v>
      </c>
      <c r="G368" s="21">
        <f t="shared" si="157"/>
        <v>0</v>
      </c>
      <c r="H368" s="21">
        <f t="shared" si="157"/>
        <v>0</v>
      </c>
      <c r="I368" s="21">
        <f t="shared" si="157"/>
        <v>0</v>
      </c>
      <c r="J368" s="21">
        <f t="shared" si="157"/>
        <v>0</v>
      </c>
      <c r="K368" s="21">
        <f t="shared" si="157"/>
        <v>0</v>
      </c>
      <c r="L368" s="21">
        <f t="shared" si="157"/>
        <v>0</v>
      </c>
      <c r="M368" s="21">
        <f t="shared" si="157"/>
        <v>0</v>
      </c>
      <c r="N368" s="21">
        <f t="shared" si="157"/>
        <v>0</v>
      </c>
      <c r="O368" s="21">
        <f t="shared" si="157"/>
        <v>0</v>
      </c>
      <c r="P368" s="21">
        <f t="shared" si="157"/>
        <v>0</v>
      </c>
      <c r="Q368" s="21">
        <f t="shared" si="157"/>
        <v>0</v>
      </c>
      <c r="R368" s="21">
        <f t="shared" si="157"/>
        <v>0</v>
      </c>
      <c r="S368" s="21">
        <f t="shared" si="157"/>
        <v>0</v>
      </c>
      <c r="T368" s="21">
        <f t="shared" si="157"/>
        <v>0</v>
      </c>
      <c r="U368" s="21">
        <f t="shared" si="157"/>
        <v>0</v>
      </c>
      <c r="V368" s="21">
        <f t="shared" si="157"/>
        <v>0</v>
      </c>
      <c r="W368" s="21">
        <f t="shared" si="157"/>
        <v>0</v>
      </c>
      <c r="X368" s="21">
        <f t="shared" si="157"/>
        <v>0</v>
      </c>
      <c r="Y368" s="21">
        <f t="shared" si="157"/>
        <v>0</v>
      </c>
      <c r="Z368" s="21">
        <f t="shared" si="157"/>
        <v>0</v>
      </c>
      <c r="AA368" s="21">
        <f t="shared" si="157"/>
        <v>0</v>
      </c>
      <c r="AB368" s="21">
        <f t="shared" si="157"/>
        <v>0</v>
      </c>
      <c r="AC368" s="21">
        <f t="shared" si="157"/>
        <v>0</v>
      </c>
      <c r="AD368" s="21">
        <f t="shared" si="157"/>
        <v>0</v>
      </c>
      <c r="AE368" s="21">
        <f t="shared" si="157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8">+C372+C373</f>
        <v>0</v>
      </c>
      <c r="D371" s="21">
        <f t="shared" ref="D371:AE371" si="159">+D372+D373</f>
        <v>0</v>
      </c>
      <c r="E371" s="21">
        <f t="shared" si="159"/>
        <v>0</v>
      </c>
      <c r="F371" s="21">
        <f t="shared" si="159"/>
        <v>0</v>
      </c>
      <c r="G371" s="21">
        <f t="shared" si="159"/>
        <v>0</v>
      </c>
      <c r="H371" s="21">
        <f t="shared" si="159"/>
        <v>0</v>
      </c>
      <c r="I371" s="21">
        <f t="shared" si="159"/>
        <v>0</v>
      </c>
      <c r="J371" s="21">
        <f t="shared" si="159"/>
        <v>0</v>
      </c>
      <c r="K371" s="21">
        <f t="shared" si="159"/>
        <v>0</v>
      </c>
      <c r="L371" s="21">
        <f t="shared" si="159"/>
        <v>0</v>
      </c>
      <c r="M371" s="21">
        <f t="shared" si="159"/>
        <v>0</v>
      </c>
      <c r="N371" s="21">
        <f t="shared" si="159"/>
        <v>0</v>
      </c>
      <c r="O371" s="21">
        <f t="shared" si="159"/>
        <v>0</v>
      </c>
      <c r="P371" s="21">
        <f t="shared" si="159"/>
        <v>0</v>
      </c>
      <c r="Q371" s="21">
        <f t="shared" si="159"/>
        <v>0</v>
      </c>
      <c r="R371" s="21">
        <f t="shared" si="159"/>
        <v>0</v>
      </c>
      <c r="S371" s="21">
        <f t="shared" si="159"/>
        <v>0</v>
      </c>
      <c r="T371" s="21">
        <f t="shared" si="159"/>
        <v>0</v>
      </c>
      <c r="U371" s="21">
        <f t="shared" si="159"/>
        <v>0</v>
      </c>
      <c r="V371" s="21">
        <f t="shared" si="159"/>
        <v>0</v>
      </c>
      <c r="W371" s="21">
        <f t="shared" si="159"/>
        <v>0</v>
      </c>
      <c r="X371" s="21">
        <f t="shared" si="159"/>
        <v>0</v>
      </c>
      <c r="Y371" s="21">
        <f t="shared" si="159"/>
        <v>0</v>
      </c>
      <c r="Z371" s="21">
        <f t="shared" si="159"/>
        <v>0</v>
      </c>
      <c r="AA371" s="21">
        <f t="shared" si="159"/>
        <v>0</v>
      </c>
      <c r="AB371" s="21">
        <f t="shared" si="159"/>
        <v>0</v>
      </c>
      <c r="AC371" s="21">
        <f t="shared" si="159"/>
        <v>0</v>
      </c>
      <c r="AD371" s="21">
        <f t="shared" si="159"/>
        <v>0</v>
      </c>
      <c r="AE371" s="21">
        <f t="shared" si="15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60">+C375+C376</f>
        <v>0</v>
      </c>
      <c r="D374" s="21">
        <f t="shared" ref="D374:AE374" si="161">+D375+D376</f>
        <v>0</v>
      </c>
      <c r="E374" s="21">
        <f t="shared" si="161"/>
        <v>0</v>
      </c>
      <c r="F374" s="21">
        <f t="shared" si="161"/>
        <v>0</v>
      </c>
      <c r="G374" s="21">
        <f t="shared" si="161"/>
        <v>0</v>
      </c>
      <c r="H374" s="21">
        <f t="shared" si="161"/>
        <v>0</v>
      </c>
      <c r="I374" s="21">
        <f t="shared" si="161"/>
        <v>0</v>
      </c>
      <c r="J374" s="21">
        <f t="shared" si="161"/>
        <v>0</v>
      </c>
      <c r="K374" s="21">
        <f t="shared" si="161"/>
        <v>0</v>
      </c>
      <c r="L374" s="21">
        <f t="shared" si="161"/>
        <v>0</v>
      </c>
      <c r="M374" s="21">
        <f t="shared" si="161"/>
        <v>0</v>
      </c>
      <c r="N374" s="21">
        <f t="shared" si="161"/>
        <v>0</v>
      </c>
      <c r="O374" s="21">
        <f t="shared" si="161"/>
        <v>0</v>
      </c>
      <c r="P374" s="21">
        <f t="shared" si="161"/>
        <v>0</v>
      </c>
      <c r="Q374" s="21">
        <f t="shared" si="161"/>
        <v>0</v>
      </c>
      <c r="R374" s="21">
        <f t="shared" si="161"/>
        <v>0</v>
      </c>
      <c r="S374" s="21">
        <f t="shared" si="161"/>
        <v>0</v>
      </c>
      <c r="T374" s="21">
        <f t="shared" si="161"/>
        <v>0</v>
      </c>
      <c r="U374" s="21">
        <f t="shared" si="161"/>
        <v>0</v>
      </c>
      <c r="V374" s="21">
        <f t="shared" si="161"/>
        <v>0</v>
      </c>
      <c r="W374" s="21">
        <f t="shared" si="161"/>
        <v>0</v>
      </c>
      <c r="X374" s="21">
        <f t="shared" si="161"/>
        <v>0</v>
      </c>
      <c r="Y374" s="21">
        <f t="shared" si="161"/>
        <v>0</v>
      </c>
      <c r="Z374" s="21">
        <f t="shared" si="161"/>
        <v>0</v>
      </c>
      <c r="AA374" s="21">
        <f t="shared" si="161"/>
        <v>0</v>
      </c>
      <c r="AB374" s="21">
        <f t="shared" si="161"/>
        <v>0</v>
      </c>
      <c r="AC374" s="21">
        <f t="shared" si="161"/>
        <v>0</v>
      </c>
      <c r="AD374" s="21">
        <f t="shared" si="161"/>
        <v>0</v>
      </c>
      <c r="AE374" s="21">
        <f t="shared" si="161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2">+C378+C379</f>
        <v>0</v>
      </c>
      <c r="D377" s="21">
        <f t="shared" ref="D377:AE377" si="163">+D378+D379</f>
        <v>0</v>
      </c>
      <c r="E377" s="21">
        <f t="shared" si="163"/>
        <v>0</v>
      </c>
      <c r="F377" s="21">
        <f t="shared" si="163"/>
        <v>0</v>
      </c>
      <c r="G377" s="21">
        <f t="shared" si="163"/>
        <v>0</v>
      </c>
      <c r="H377" s="21">
        <f t="shared" si="163"/>
        <v>0</v>
      </c>
      <c r="I377" s="21">
        <f t="shared" si="163"/>
        <v>0</v>
      </c>
      <c r="J377" s="21">
        <f t="shared" si="163"/>
        <v>0</v>
      </c>
      <c r="K377" s="21">
        <f t="shared" si="163"/>
        <v>0</v>
      </c>
      <c r="L377" s="21">
        <f t="shared" si="163"/>
        <v>0</v>
      </c>
      <c r="M377" s="21">
        <f t="shared" si="163"/>
        <v>0</v>
      </c>
      <c r="N377" s="21">
        <f t="shared" si="163"/>
        <v>0</v>
      </c>
      <c r="O377" s="21">
        <f t="shared" si="163"/>
        <v>0</v>
      </c>
      <c r="P377" s="21">
        <f t="shared" si="163"/>
        <v>0</v>
      </c>
      <c r="Q377" s="21">
        <f t="shared" si="163"/>
        <v>0</v>
      </c>
      <c r="R377" s="21">
        <f t="shared" si="163"/>
        <v>0</v>
      </c>
      <c r="S377" s="21">
        <f t="shared" si="163"/>
        <v>0</v>
      </c>
      <c r="T377" s="21">
        <f t="shared" si="163"/>
        <v>0</v>
      </c>
      <c r="U377" s="21">
        <f t="shared" si="163"/>
        <v>0</v>
      </c>
      <c r="V377" s="21">
        <f t="shared" si="163"/>
        <v>0</v>
      </c>
      <c r="W377" s="21">
        <f t="shared" si="163"/>
        <v>0</v>
      </c>
      <c r="X377" s="21">
        <f t="shared" si="163"/>
        <v>0</v>
      </c>
      <c r="Y377" s="21">
        <f t="shared" si="163"/>
        <v>0</v>
      </c>
      <c r="Z377" s="21">
        <f t="shared" si="163"/>
        <v>0</v>
      </c>
      <c r="AA377" s="21">
        <f t="shared" si="163"/>
        <v>0</v>
      </c>
      <c r="AB377" s="21">
        <f t="shared" si="163"/>
        <v>0</v>
      </c>
      <c r="AC377" s="21">
        <f t="shared" si="163"/>
        <v>0</v>
      </c>
      <c r="AD377" s="21">
        <f t="shared" si="163"/>
        <v>0</v>
      </c>
      <c r="AE377" s="21">
        <f t="shared" si="16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4">+C381+C382</f>
        <v>0</v>
      </c>
      <c r="D380" s="21">
        <f t="shared" ref="D380:AE380" si="165">+D381+D382</f>
        <v>0</v>
      </c>
      <c r="E380" s="21">
        <f t="shared" si="165"/>
        <v>0</v>
      </c>
      <c r="F380" s="21">
        <f t="shared" si="165"/>
        <v>0</v>
      </c>
      <c r="G380" s="21">
        <f t="shared" si="165"/>
        <v>0</v>
      </c>
      <c r="H380" s="21">
        <f t="shared" si="165"/>
        <v>0</v>
      </c>
      <c r="I380" s="21">
        <f t="shared" si="165"/>
        <v>0</v>
      </c>
      <c r="J380" s="21">
        <f t="shared" si="165"/>
        <v>0</v>
      </c>
      <c r="K380" s="21">
        <f t="shared" si="165"/>
        <v>0</v>
      </c>
      <c r="L380" s="21">
        <f t="shared" si="165"/>
        <v>0</v>
      </c>
      <c r="M380" s="21">
        <f t="shared" si="165"/>
        <v>0</v>
      </c>
      <c r="N380" s="21">
        <f t="shared" si="165"/>
        <v>0</v>
      </c>
      <c r="O380" s="21">
        <f t="shared" si="165"/>
        <v>0</v>
      </c>
      <c r="P380" s="21">
        <f t="shared" si="165"/>
        <v>0</v>
      </c>
      <c r="Q380" s="21">
        <f t="shared" si="165"/>
        <v>0</v>
      </c>
      <c r="R380" s="21">
        <f t="shared" si="165"/>
        <v>0</v>
      </c>
      <c r="S380" s="21">
        <f t="shared" si="165"/>
        <v>0</v>
      </c>
      <c r="T380" s="21">
        <f t="shared" si="165"/>
        <v>0</v>
      </c>
      <c r="U380" s="21">
        <f t="shared" si="165"/>
        <v>0</v>
      </c>
      <c r="V380" s="21">
        <f t="shared" si="165"/>
        <v>0</v>
      </c>
      <c r="W380" s="21">
        <f t="shared" si="165"/>
        <v>0</v>
      </c>
      <c r="X380" s="21">
        <f t="shared" si="165"/>
        <v>0</v>
      </c>
      <c r="Y380" s="21">
        <f t="shared" si="165"/>
        <v>0</v>
      </c>
      <c r="Z380" s="21">
        <f t="shared" si="165"/>
        <v>0</v>
      </c>
      <c r="AA380" s="21">
        <f t="shared" si="165"/>
        <v>0</v>
      </c>
      <c r="AB380" s="21">
        <f t="shared" si="165"/>
        <v>0</v>
      </c>
      <c r="AC380" s="21">
        <f t="shared" si="165"/>
        <v>0</v>
      </c>
      <c r="AD380" s="21">
        <f t="shared" si="165"/>
        <v>0</v>
      </c>
      <c r="AE380" s="21">
        <f t="shared" si="16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6">+C384+C385</f>
        <v>2.1394949195800016E-5</v>
      </c>
      <c r="D383" s="21">
        <f t="shared" ref="D383:AE383" si="167">+D384+D385</f>
        <v>1.3638214626804795E-6</v>
      </c>
      <c r="E383" s="21">
        <f t="shared" si="167"/>
        <v>1.0228660970103593E-4</v>
      </c>
      <c r="F383" s="21">
        <f t="shared" si="167"/>
        <v>1.6621574076418341E-4</v>
      </c>
      <c r="G383" s="21">
        <f t="shared" si="167"/>
        <v>0</v>
      </c>
      <c r="H383" s="21">
        <f t="shared" si="167"/>
        <v>0</v>
      </c>
      <c r="I383" s="21">
        <f t="shared" si="167"/>
        <v>0</v>
      </c>
      <c r="J383" s="21">
        <f t="shared" si="167"/>
        <v>8.523884141752997E-7</v>
      </c>
      <c r="K383" s="21">
        <f t="shared" si="167"/>
        <v>8.6943618245880557E-6</v>
      </c>
      <c r="L383" s="21">
        <f t="shared" si="167"/>
        <v>0</v>
      </c>
      <c r="M383" s="21">
        <f t="shared" si="167"/>
        <v>0</v>
      </c>
      <c r="N383" s="21">
        <f t="shared" si="167"/>
        <v>0</v>
      </c>
      <c r="O383" s="21">
        <f t="shared" si="167"/>
        <v>3.4104060451153737E-4</v>
      </c>
      <c r="P383" s="21">
        <f t="shared" si="167"/>
        <v>1.0206000000000001E-4</v>
      </c>
      <c r="Q383" s="21">
        <f t="shared" si="167"/>
        <v>1.3710060000000001E-3</v>
      </c>
      <c r="R383" s="21">
        <f t="shared" si="167"/>
        <v>2.9767500000000003E-5</v>
      </c>
      <c r="S383" s="21">
        <f t="shared" si="167"/>
        <v>0</v>
      </c>
      <c r="T383" s="21">
        <f t="shared" si="167"/>
        <v>1.3608000000000004E-5</v>
      </c>
      <c r="U383" s="21">
        <f t="shared" si="167"/>
        <v>3.7336950000000003E-4</v>
      </c>
      <c r="V383" s="21">
        <f t="shared" si="167"/>
        <v>1.8711000000000002E-6</v>
      </c>
      <c r="W383" s="21">
        <f t="shared" si="167"/>
        <v>1.8711000000000004E-5</v>
      </c>
      <c r="X383" s="21">
        <f t="shared" si="167"/>
        <v>0</v>
      </c>
      <c r="Y383" s="21">
        <f t="shared" si="167"/>
        <v>0</v>
      </c>
      <c r="Z383" s="21">
        <f t="shared" si="167"/>
        <v>4.252500000000001E-5</v>
      </c>
      <c r="AA383" s="21">
        <f t="shared" si="167"/>
        <v>8.5050000000000007E-6</v>
      </c>
      <c r="AB383" s="21">
        <f t="shared" si="167"/>
        <v>0</v>
      </c>
      <c r="AC383" s="21">
        <f t="shared" si="167"/>
        <v>0</v>
      </c>
      <c r="AD383" s="21">
        <f t="shared" si="167"/>
        <v>3.9122999999999998E-5</v>
      </c>
      <c r="AE383" s="21">
        <f t="shared" si="167"/>
        <v>8.5050000000000007E-6</v>
      </c>
    </row>
    <row r="384" spans="1:31" x14ac:dyDescent="0.2">
      <c r="A384" s="9" t="s">
        <v>669</v>
      </c>
      <c r="B384" s="4" t="s">
        <v>670</v>
      </c>
      <c r="C384" s="27">
        <v>2.1394949195800016E-5</v>
      </c>
      <c r="D384" s="27">
        <v>1.3638214626804795E-6</v>
      </c>
      <c r="E384" s="27">
        <v>1.0228660970103593E-4</v>
      </c>
      <c r="F384" s="27">
        <v>1.6621574076418341E-4</v>
      </c>
      <c r="G384" s="27">
        <v>0</v>
      </c>
      <c r="H384" s="27">
        <v>0</v>
      </c>
      <c r="I384" s="27">
        <v>0</v>
      </c>
      <c r="J384" s="27">
        <v>8.523884141752997E-7</v>
      </c>
      <c r="K384" s="27">
        <v>8.6943618245880557E-6</v>
      </c>
      <c r="L384" s="27">
        <v>0</v>
      </c>
      <c r="M384" s="27">
        <v>0</v>
      </c>
      <c r="N384" s="27">
        <v>0</v>
      </c>
      <c r="O384" s="27">
        <v>3.4104060451153737E-4</v>
      </c>
      <c r="P384" s="27">
        <v>1.0206000000000001E-4</v>
      </c>
      <c r="Q384" s="27">
        <v>1.3710060000000001E-3</v>
      </c>
      <c r="R384" s="27">
        <v>2.9767500000000003E-5</v>
      </c>
      <c r="S384" s="27">
        <v>0</v>
      </c>
      <c r="T384" s="27">
        <v>1.3608000000000004E-5</v>
      </c>
      <c r="U384" s="27">
        <v>3.7336950000000003E-4</v>
      </c>
      <c r="V384" s="27">
        <v>1.8711000000000002E-6</v>
      </c>
      <c r="W384" s="27">
        <v>1.8711000000000004E-5</v>
      </c>
      <c r="X384" s="27">
        <v>0</v>
      </c>
      <c r="Y384" s="27">
        <v>0</v>
      </c>
      <c r="Z384" s="27">
        <v>4.252500000000001E-5</v>
      </c>
      <c r="AA384" s="27">
        <v>8.5050000000000007E-6</v>
      </c>
      <c r="AB384" s="27">
        <v>0</v>
      </c>
      <c r="AC384" s="27">
        <v>0</v>
      </c>
      <c r="AD384" s="27">
        <v>3.9122999999999998E-5</v>
      </c>
      <c r="AE384" s="27">
        <v>8.5050000000000007E-6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8">+C392+C393</f>
        <v>8.692049599999999E-4</v>
      </c>
      <c r="D391" s="21">
        <f t="shared" ref="D391:AE391" si="169">+D392+D393</f>
        <v>5.4874172799999996E-4</v>
      </c>
      <c r="E391" s="21">
        <f t="shared" si="169"/>
        <v>9.0118783999999978E-5</v>
      </c>
      <c r="F391" s="21">
        <f t="shared" si="169"/>
        <v>9.3143743999999989E-4</v>
      </c>
      <c r="G391" s="21">
        <f t="shared" si="169"/>
        <v>1.2726934079999998E-3</v>
      </c>
      <c r="H391" s="21">
        <f t="shared" si="169"/>
        <v>2.4098862720000002E-3</v>
      </c>
      <c r="I391" s="21">
        <f t="shared" si="169"/>
        <v>1.67961088E-4</v>
      </c>
      <c r="J391" s="21">
        <f t="shared" si="169"/>
        <v>5.1661974400000002E-4</v>
      </c>
      <c r="K391" s="21">
        <f t="shared" si="169"/>
        <v>1.2378298240000004E-3</v>
      </c>
      <c r="L391" s="21">
        <f t="shared" si="169"/>
        <v>3.5688787199999994E-4</v>
      </c>
      <c r="M391" s="21">
        <f t="shared" si="169"/>
        <v>5.0959903999999984E-5</v>
      </c>
      <c r="N391" s="21">
        <f t="shared" si="169"/>
        <v>1.9859929599999997E-4</v>
      </c>
      <c r="O391" s="21">
        <f t="shared" si="169"/>
        <v>6.6056794880000012E-3</v>
      </c>
      <c r="P391" s="21">
        <f t="shared" si="169"/>
        <v>5.6525204800000001E-3</v>
      </c>
      <c r="Q391" s="21">
        <f t="shared" si="169"/>
        <v>4.7620495359999996E-3</v>
      </c>
      <c r="R391" s="21">
        <f t="shared" si="169"/>
        <v>3.7759928E-3</v>
      </c>
      <c r="S391" s="21">
        <f t="shared" si="169"/>
        <v>1.1827593599999999E-3</v>
      </c>
      <c r="T391" s="21">
        <f t="shared" si="169"/>
        <v>1.8272230399999999E-4</v>
      </c>
      <c r="U391" s="21">
        <f t="shared" si="169"/>
        <v>1.5942201599999998E-4</v>
      </c>
      <c r="V391" s="21">
        <f t="shared" si="169"/>
        <v>4.569272E-4</v>
      </c>
      <c r="W391" s="21">
        <f t="shared" si="169"/>
        <v>1.2002334719999998E-3</v>
      </c>
      <c r="X391" s="21">
        <f t="shared" si="169"/>
        <v>1.3046365439999999E-3</v>
      </c>
      <c r="Y391" s="21">
        <f t="shared" si="169"/>
        <v>2.9163882239999993E-3</v>
      </c>
      <c r="Z391" s="21">
        <f t="shared" si="169"/>
        <v>3.6672304000000001E-4</v>
      </c>
      <c r="AA391" s="21">
        <f t="shared" si="169"/>
        <v>1.1233435519999999E-3</v>
      </c>
      <c r="AB391" s="21">
        <f t="shared" si="169"/>
        <v>2.9016873599999998E-4</v>
      </c>
      <c r="AC391" s="21">
        <f t="shared" si="169"/>
        <v>2.8273283232000003E-4</v>
      </c>
      <c r="AD391" s="21">
        <f t="shared" si="169"/>
        <v>6.9057452159999996E-3</v>
      </c>
      <c r="AE391" s="21">
        <f t="shared" si="169"/>
        <v>3.0105122463999993E-3</v>
      </c>
    </row>
    <row r="392" spans="1:31" x14ac:dyDescent="0.2">
      <c r="A392" s="9" t="s">
        <v>679</v>
      </c>
      <c r="B392" s="4" t="s">
        <v>680</v>
      </c>
      <c r="C392" s="27">
        <v>8.692049599999999E-4</v>
      </c>
      <c r="D392" s="27">
        <v>5.4874172799999996E-4</v>
      </c>
      <c r="E392" s="27">
        <v>9.0118783999999978E-5</v>
      </c>
      <c r="F392" s="27">
        <v>9.3143743999999989E-4</v>
      </c>
      <c r="G392" s="27">
        <v>1.2726934079999998E-3</v>
      </c>
      <c r="H392" s="27">
        <v>2.4098862720000002E-3</v>
      </c>
      <c r="I392" s="27">
        <v>1.67961088E-4</v>
      </c>
      <c r="J392" s="27">
        <v>5.1661974400000002E-4</v>
      </c>
      <c r="K392" s="27">
        <v>1.2378298240000004E-3</v>
      </c>
      <c r="L392" s="27">
        <v>3.5688787199999994E-4</v>
      </c>
      <c r="M392" s="27">
        <v>5.0959903999999984E-5</v>
      </c>
      <c r="N392" s="27">
        <v>1.9859929599999997E-4</v>
      </c>
      <c r="O392" s="27">
        <v>6.6056794880000012E-3</v>
      </c>
      <c r="P392" s="27">
        <v>5.6525204800000001E-3</v>
      </c>
      <c r="Q392" s="27">
        <v>4.7620495359999996E-3</v>
      </c>
      <c r="R392" s="27">
        <v>3.7759928E-3</v>
      </c>
      <c r="S392" s="27">
        <v>1.1827593599999999E-3</v>
      </c>
      <c r="T392" s="27">
        <v>1.8272230399999999E-4</v>
      </c>
      <c r="U392" s="27">
        <v>1.5942201599999998E-4</v>
      </c>
      <c r="V392" s="27">
        <v>4.569272E-4</v>
      </c>
      <c r="W392" s="27">
        <v>1.2002334719999998E-3</v>
      </c>
      <c r="X392" s="27">
        <v>1.3046365439999999E-3</v>
      </c>
      <c r="Y392" s="27">
        <v>2.9163882239999993E-3</v>
      </c>
      <c r="Z392" s="27">
        <v>3.6672304000000001E-4</v>
      </c>
      <c r="AA392" s="27">
        <v>1.1233435519999999E-3</v>
      </c>
      <c r="AB392" s="27">
        <v>2.9016873599999998E-4</v>
      </c>
      <c r="AC392" s="27">
        <v>2.8273283232000003E-4</v>
      </c>
      <c r="AD392" s="27">
        <v>6.9057452159999996E-3</v>
      </c>
      <c r="AE392" s="27">
        <v>3.0105122463999993E-3</v>
      </c>
    </row>
    <row r="393" spans="1:31" x14ac:dyDescent="0.2">
      <c r="A393" s="9" t="s">
        <v>681</v>
      </c>
      <c r="B393" s="4" t="s">
        <v>682</v>
      </c>
      <c r="C393" s="21">
        <f t="shared" ref="C393" si="170">+C394+C395+C396+C397+C398</f>
        <v>0</v>
      </c>
      <c r="D393" s="21">
        <f t="shared" ref="D393:AE393" si="171">+D394+D395+D396+D397+D398</f>
        <v>0</v>
      </c>
      <c r="E393" s="21">
        <f t="shared" si="171"/>
        <v>0</v>
      </c>
      <c r="F393" s="21">
        <f t="shared" si="171"/>
        <v>0</v>
      </c>
      <c r="G393" s="21">
        <f t="shared" si="171"/>
        <v>0</v>
      </c>
      <c r="H393" s="21">
        <f t="shared" si="171"/>
        <v>0</v>
      </c>
      <c r="I393" s="21">
        <f t="shared" si="171"/>
        <v>0</v>
      </c>
      <c r="J393" s="21">
        <f t="shared" si="171"/>
        <v>0</v>
      </c>
      <c r="K393" s="21">
        <f t="shared" si="171"/>
        <v>0</v>
      </c>
      <c r="L393" s="21">
        <f t="shared" si="171"/>
        <v>0</v>
      </c>
      <c r="M393" s="21">
        <f t="shared" si="171"/>
        <v>0</v>
      </c>
      <c r="N393" s="21">
        <f t="shared" si="171"/>
        <v>0</v>
      </c>
      <c r="O393" s="21">
        <f t="shared" si="171"/>
        <v>0</v>
      </c>
      <c r="P393" s="21">
        <f t="shared" si="171"/>
        <v>0</v>
      </c>
      <c r="Q393" s="21">
        <f t="shared" si="171"/>
        <v>0</v>
      </c>
      <c r="R393" s="21">
        <f t="shared" si="171"/>
        <v>0</v>
      </c>
      <c r="S393" s="21">
        <f t="shared" si="171"/>
        <v>0</v>
      </c>
      <c r="T393" s="21">
        <f t="shared" si="171"/>
        <v>0</v>
      </c>
      <c r="U393" s="21">
        <f t="shared" si="171"/>
        <v>0</v>
      </c>
      <c r="V393" s="21">
        <f t="shared" si="171"/>
        <v>0</v>
      </c>
      <c r="W393" s="21">
        <f t="shared" si="171"/>
        <v>0</v>
      </c>
      <c r="X393" s="21">
        <f t="shared" si="171"/>
        <v>0</v>
      </c>
      <c r="Y393" s="21">
        <f t="shared" si="171"/>
        <v>0</v>
      </c>
      <c r="Z393" s="21">
        <f t="shared" si="171"/>
        <v>0</v>
      </c>
      <c r="AA393" s="21">
        <f t="shared" si="171"/>
        <v>0</v>
      </c>
      <c r="AB393" s="21">
        <f t="shared" si="171"/>
        <v>0</v>
      </c>
      <c r="AC393" s="21">
        <f t="shared" si="171"/>
        <v>0</v>
      </c>
      <c r="AD393" s="21">
        <f t="shared" si="171"/>
        <v>0</v>
      </c>
      <c r="AE393" s="21">
        <f t="shared" si="171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2">+C400+C401</f>
        <v>0</v>
      </c>
      <c r="D399" s="21">
        <f t="shared" ref="D399:AE399" si="173">+D400+D401</f>
        <v>0</v>
      </c>
      <c r="E399" s="21">
        <f t="shared" si="173"/>
        <v>0</v>
      </c>
      <c r="F399" s="21">
        <f t="shared" si="173"/>
        <v>0</v>
      </c>
      <c r="G399" s="21">
        <f t="shared" si="173"/>
        <v>0</v>
      </c>
      <c r="H399" s="21">
        <f t="shared" si="173"/>
        <v>0</v>
      </c>
      <c r="I399" s="21">
        <f t="shared" si="173"/>
        <v>0</v>
      </c>
      <c r="J399" s="21">
        <f t="shared" si="173"/>
        <v>0</v>
      </c>
      <c r="K399" s="21">
        <f t="shared" si="173"/>
        <v>0</v>
      </c>
      <c r="L399" s="21">
        <f t="shared" si="173"/>
        <v>0</v>
      </c>
      <c r="M399" s="21">
        <f t="shared" si="173"/>
        <v>0</v>
      </c>
      <c r="N399" s="21">
        <f t="shared" si="173"/>
        <v>0</v>
      </c>
      <c r="O399" s="21">
        <f t="shared" si="173"/>
        <v>0</v>
      </c>
      <c r="P399" s="21">
        <f t="shared" si="173"/>
        <v>0</v>
      </c>
      <c r="Q399" s="21">
        <f t="shared" si="173"/>
        <v>0</v>
      </c>
      <c r="R399" s="21">
        <f t="shared" si="173"/>
        <v>0</v>
      </c>
      <c r="S399" s="21">
        <f t="shared" si="173"/>
        <v>0</v>
      </c>
      <c r="T399" s="21">
        <f t="shared" si="173"/>
        <v>0</v>
      </c>
      <c r="U399" s="21">
        <f t="shared" si="173"/>
        <v>0</v>
      </c>
      <c r="V399" s="21">
        <f t="shared" si="173"/>
        <v>0</v>
      </c>
      <c r="W399" s="21">
        <f t="shared" si="173"/>
        <v>0</v>
      </c>
      <c r="X399" s="21">
        <f t="shared" si="173"/>
        <v>0</v>
      </c>
      <c r="Y399" s="21">
        <f t="shared" si="173"/>
        <v>0</v>
      </c>
      <c r="Z399" s="21">
        <f t="shared" si="173"/>
        <v>0</v>
      </c>
      <c r="AA399" s="21">
        <f t="shared" si="173"/>
        <v>0</v>
      </c>
      <c r="AB399" s="21">
        <f t="shared" si="173"/>
        <v>0</v>
      </c>
      <c r="AC399" s="21">
        <f t="shared" si="173"/>
        <v>0</v>
      </c>
      <c r="AD399" s="21">
        <f t="shared" si="173"/>
        <v>0</v>
      </c>
      <c r="AE399" s="21">
        <f t="shared" si="173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4">+C408+C409</f>
        <v>0</v>
      </c>
      <c r="D407" s="21">
        <f t="shared" ref="D407:AE407" si="175">+D408+D409</f>
        <v>0</v>
      </c>
      <c r="E407" s="21">
        <f t="shared" si="175"/>
        <v>0</v>
      </c>
      <c r="F407" s="21">
        <f t="shared" si="175"/>
        <v>0</v>
      </c>
      <c r="G407" s="21">
        <f t="shared" si="175"/>
        <v>0</v>
      </c>
      <c r="H407" s="21">
        <f t="shared" si="175"/>
        <v>0</v>
      </c>
      <c r="I407" s="21">
        <f t="shared" si="175"/>
        <v>0</v>
      </c>
      <c r="J407" s="21">
        <f t="shared" si="175"/>
        <v>0</v>
      </c>
      <c r="K407" s="21">
        <f t="shared" si="175"/>
        <v>0</v>
      </c>
      <c r="L407" s="21">
        <f t="shared" si="175"/>
        <v>0</v>
      </c>
      <c r="M407" s="21">
        <f t="shared" si="175"/>
        <v>0</v>
      </c>
      <c r="N407" s="21">
        <f t="shared" si="175"/>
        <v>0</v>
      </c>
      <c r="O407" s="21">
        <f t="shared" si="175"/>
        <v>0</v>
      </c>
      <c r="P407" s="21">
        <f t="shared" si="175"/>
        <v>0</v>
      </c>
      <c r="Q407" s="21">
        <f t="shared" si="175"/>
        <v>0</v>
      </c>
      <c r="R407" s="21">
        <f t="shared" si="175"/>
        <v>0</v>
      </c>
      <c r="S407" s="21">
        <f t="shared" si="175"/>
        <v>0</v>
      </c>
      <c r="T407" s="21">
        <f t="shared" si="175"/>
        <v>0</v>
      </c>
      <c r="U407" s="21">
        <f t="shared" si="175"/>
        <v>0</v>
      </c>
      <c r="V407" s="21">
        <f t="shared" si="175"/>
        <v>0</v>
      </c>
      <c r="W407" s="21">
        <f t="shared" si="175"/>
        <v>0</v>
      </c>
      <c r="X407" s="21">
        <f t="shared" si="175"/>
        <v>0</v>
      </c>
      <c r="Y407" s="21">
        <f t="shared" si="175"/>
        <v>0</v>
      </c>
      <c r="Z407" s="21">
        <f t="shared" si="175"/>
        <v>0</v>
      </c>
      <c r="AA407" s="21">
        <f t="shared" si="175"/>
        <v>0</v>
      </c>
      <c r="AB407" s="21">
        <f t="shared" si="175"/>
        <v>0</v>
      </c>
      <c r="AC407" s="21">
        <f t="shared" si="175"/>
        <v>0</v>
      </c>
      <c r="AD407" s="21">
        <f t="shared" si="175"/>
        <v>0</v>
      </c>
      <c r="AE407" s="21">
        <f t="shared" si="175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6">+C410+C411+C412+C413+C414</f>
        <v>0</v>
      </c>
      <c r="D409" s="21">
        <f t="shared" ref="D409:AE409" si="177">+D410+D411+D412+D413+D414</f>
        <v>0</v>
      </c>
      <c r="E409" s="21">
        <f t="shared" si="177"/>
        <v>0</v>
      </c>
      <c r="F409" s="21">
        <f t="shared" si="177"/>
        <v>0</v>
      </c>
      <c r="G409" s="21">
        <f t="shared" si="177"/>
        <v>0</v>
      </c>
      <c r="H409" s="21">
        <f t="shared" si="177"/>
        <v>0</v>
      </c>
      <c r="I409" s="21">
        <f t="shared" si="177"/>
        <v>0</v>
      </c>
      <c r="J409" s="21">
        <f t="shared" si="177"/>
        <v>0</v>
      </c>
      <c r="K409" s="21">
        <f t="shared" si="177"/>
        <v>0</v>
      </c>
      <c r="L409" s="21">
        <f t="shared" si="177"/>
        <v>0</v>
      </c>
      <c r="M409" s="21">
        <f t="shared" si="177"/>
        <v>0</v>
      </c>
      <c r="N409" s="21">
        <f t="shared" si="177"/>
        <v>0</v>
      </c>
      <c r="O409" s="21">
        <f t="shared" si="177"/>
        <v>0</v>
      </c>
      <c r="P409" s="21">
        <f t="shared" si="177"/>
        <v>0</v>
      </c>
      <c r="Q409" s="21">
        <f t="shared" si="177"/>
        <v>0</v>
      </c>
      <c r="R409" s="21">
        <f t="shared" si="177"/>
        <v>0</v>
      </c>
      <c r="S409" s="21">
        <f t="shared" si="177"/>
        <v>0</v>
      </c>
      <c r="T409" s="21">
        <f t="shared" si="177"/>
        <v>0</v>
      </c>
      <c r="U409" s="21">
        <f t="shared" si="177"/>
        <v>0</v>
      </c>
      <c r="V409" s="21">
        <f t="shared" si="177"/>
        <v>0</v>
      </c>
      <c r="W409" s="21">
        <f t="shared" si="177"/>
        <v>0</v>
      </c>
      <c r="X409" s="21">
        <f t="shared" si="177"/>
        <v>0</v>
      </c>
      <c r="Y409" s="21">
        <f t="shared" si="177"/>
        <v>0</v>
      </c>
      <c r="Z409" s="21">
        <f t="shared" si="177"/>
        <v>0</v>
      </c>
      <c r="AA409" s="21">
        <f t="shared" si="177"/>
        <v>0</v>
      </c>
      <c r="AB409" s="21">
        <f t="shared" si="177"/>
        <v>0</v>
      </c>
      <c r="AC409" s="21">
        <f t="shared" si="177"/>
        <v>0</v>
      </c>
      <c r="AD409" s="21">
        <f t="shared" si="177"/>
        <v>0</v>
      </c>
      <c r="AE409" s="21">
        <f t="shared" si="177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8">+C416+C417</f>
        <v>0</v>
      </c>
      <c r="D415" s="21">
        <f t="shared" ref="D415:AE415" si="179">+D416+D417</f>
        <v>0</v>
      </c>
      <c r="E415" s="21">
        <f t="shared" si="179"/>
        <v>0</v>
      </c>
      <c r="F415" s="21">
        <f t="shared" si="179"/>
        <v>0</v>
      </c>
      <c r="G415" s="21">
        <f t="shared" si="179"/>
        <v>0</v>
      </c>
      <c r="H415" s="21">
        <f t="shared" si="179"/>
        <v>0</v>
      </c>
      <c r="I415" s="21">
        <f t="shared" si="179"/>
        <v>0</v>
      </c>
      <c r="J415" s="21">
        <f t="shared" si="179"/>
        <v>0</v>
      </c>
      <c r="K415" s="21">
        <f t="shared" si="179"/>
        <v>0</v>
      </c>
      <c r="L415" s="21">
        <f t="shared" si="179"/>
        <v>0</v>
      </c>
      <c r="M415" s="21">
        <f t="shared" si="179"/>
        <v>0</v>
      </c>
      <c r="N415" s="21">
        <f t="shared" si="179"/>
        <v>0</v>
      </c>
      <c r="O415" s="21">
        <f t="shared" si="179"/>
        <v>0</v>
      </c>
      <c r="P415" s="21">
        <f t="shared" si="179"/>
        <v>0</v>
      </c>
      <c r="Q415" s="21">
        <f t="shared" si="179"/>
        <v>0</v>
      </c>
      <c r="R415" s="21">
        <f t="shared" si="179"/>
        <v>0</v>
      </c>
      <c r="S415" s="21">
        <f t="shared" si="179"/>
        <v>0</v>
      </c>
      <c r="T415" s="21">
        <f t="shared" si="179"/>
        <v>0</v>
      </c>
      <c r="U415" s="21">
        <f t="shared" si="179"/>
        <v>0</v>
      </c>
      <c r="V415" s="21">
        <f t="shared" si="179"/>
        <v>0</v>
      </c>
      <c r="W415" s="21">
        <f t="shared" si="179"/>
        <v>0</v>
      </c>
      <c r="X415" s="21">
        <f t="shared" si="179"/>
        <v>0</v>
      </c>
      <c r="Y415" s="21">
        <f t="shared" si="179"/>
        <v>0</v>
      </c>
      <c r="Z415" s="21">
        <f t="shared" si="179"/>
        <v>0</v>
      </c>
      <c r="AA415" s="21">
        <f t="shared" si="179"/>
        <v>0</v>
      </c>
      <c r="AB415" s="21">
        <f t="shared" si="179"/>
        <v>0</v>
      </c>
      <c r="AC415" s="21">
        <f t="shared" si="179"/>
        <v>0</v>
      </c>
      <c r="AD415" s="21">
        <f t="shared" si="179"/>
        <v>0</v>
      </c>
      <c r="AE415" s="21">
        <f t="shared" si="17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80">+C418+C419+C420+C421+C422</f>
        <v>0</v>
      </c>
      <c r="D417" s="21">
        <f t="shared" ref="D417:AE417" si="181">+D418+D419+D420+D421+D422</f>
        <v>0</v>
      </c>
      <c r="E417" s="21">
        <f t="shared" si="181"/>
        <v>0</v>
      </c>
      <c r="F417" s="21">
        <f t="shared" si="181"/>
        <v>0</v>
      </c>
      <c r="G417" s="21">
        <f t="shared" si="181"/>
        <v>0</v>
      </c>
      <c r="H417" s="21">
        <f t="shared" si="181"/>
        <v>0</v>
      </c>
      <c r="I417" s="21">
        <f t="shared" si="181"/>
        <v>0</v>
      </c>
      <c r="J417" s="21">
        <f t="shared" si="181"/>
        <v>0</v>
      </c>
      <c r="K417" s="21">
        <f t="shared" si="181"/>
        <v>0</v>
      </c>
      <c r="L417" s="21">
        <f t="shared" si="181"/>
        <v>0</v>
      </c>
      <c r="M417" s="21">
        <f t="shared" si="181"/>
        <v>0</v>
      </c>
      <c r="N417" s="21">
        <f t="shared" si="181"/>
        <v>0</v>
      </c>
      <c r="O417" s="21">
        <f t="shared" si="181"/>
        <v>0</v>
      </c>
      <c r="P417" s="21">
        <f t="shared" si="181"/>
        <v>0</v>
      </c>
      <c r="Q417" s="21">
        <f t="shared" si="181"/>
        <v>0</v>
      </c>
      <c r="R417" s="21">
        <f t="shared" si="181"/>
        <v>0</v>
      </c>
      <c r="S417" s="21">
        <f t="shared" si="181"/>
        <v>0</v>
      </c>
      <c r="T417" s="21">
        <f t="shared" si="181"/>
        <v>0</v>
      </c>
      <c r="U417" s="21">
        <f t="shared" si="181"/>
        <v>0</v>
      </c>
      <c r="V417" s="21">
        <f t="shared" si="181"/>
        <v>0</v>
      </c>
      <c r="W417" s="21">
        <f t="shared" si="181"/>
        <v>0</v>
      </c>
      <c r="X417" s="21">
        <f t="shared" si="181"/>
        <v>0</v>
      </c>
      <c r="Y417" s="21">
        <f t="shared" si="181"/>
        <v>0</v>
      </c>
      <c r="Z417" s="21">
        <f t="shared" si="181"/>
        <v>0</v>
      </c>
      <c r="AA417" s="21">
        <f t="shared" si="181"/>
        <v>0</v>
      </c>
      <c r="AB417" s="21">
        <f t="shared" si="181"/>
        <v>0</v>
      </c>
      <c r="AC417" s="21">
        <f t="shared" si="181"/>
        <v>0</v>
      </c>
      <c r="AD417" s="21">
        <f t="shared" si="181"/>
        <v>0</v>
      </c>
      <c r="AE417" s="21">
        <f t="shared" si="181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2.2695172279924476</v>
      </c>
      <c r="D425" s="28">
        <f t="shared" ref="D425:AE425" si="182">+D426+D430+D431+D434</f>
        <v>2.3181521349534657</v>
      </c>
      <c r="E425" s="28">
        <f t="shared" si="182"/>
        <v>3.2241522073273425</v>
      </c>
      <c r="F425" s="28">
        <f t="shared" si="182"/>
        <v>3.2654250269033951</v>
      </c>
      <c r="G425" s="28">
        <f t="shared" si="182"/>
        <v>3.3428464755713012</v>
      </c>
      <c r="H425" s="28">
        <f t="shared" si="182"/>
        <v>3.4682798787583997</v>
      </c>
      <c r="I425" s="28">
        <f t="shared" si="182"/>
        <v>3.3718910319546489</v>
      </c>
      <c r="J425" s="28">
        <f t="shared" si="182"/>
        <v>3.541635808831078</v>
      </c>
      <c r="K425" s="28">
        <f t="shared" si="182"/>
        <v>3.6596343703875602</v>
      </c>
      <c r="L425" s="28">
        <f t="shared" si="182"/>
        <v>3.7070450092236689</v>
      </c>
      <c r="M425" s="28">
        <f t="shared" si="182"/>
        <v>3.9883566374634598</v>
      </c>
      <c r="N425" s="28">
        <f t="shared" si="182"/>
        <v>4.1215510510467421</v>
      </c>
      <c r="O425" s="28">
        <f t="shared" si="182"/>
        <v>3.9033013694792755</v>
      </c>
      <c r="P425" s="28">
        <f t="shared" si="182"/>
        <v>4.3479260635617338</v>
      </c>
      <c r="Q425" s="28">
        <f t="shared" si="182"/>
        <v>5.0094858181232844</v>
      </c>
      <c r="R425" s="28">
        <f t="shared" si="182"/>
        <v>4.5376198265062992</v>
      </c>
      <c r="S425" s="28">
        <f t="shared" si="182"/>
        <v>5.1615197956385543</v>
      </c>
      <c r="T425" s="28">
        <f t="shared" si="182"/>
        <v>5.4804547461022324</v>
      </c>
      <c r="U425" s="28">
        <f t="shared" si="182"/>
        <v>5.6984708863057651</v>
      </c>
      <c r="V425" s="28">
        <f t="shared" si="182"/>
        <v>5.4900441752641305</v>
      </c>
      <c r="W425" s="28">
        <f t="shared" si="182"/>
        <v>6.004917544310735</v>
      </c>
      <c r="X425" s="28">
        <f t="shared" si="182"/>
        <v>6.2149623784076198</v>
      </c>
      <c r="Y425" s="28">
        <f t="shared" si="182"/>
        <v>6.3655905986405648</v>
      </c>
      <c r="Z425" s="28">
        <f t="shared" si="182"/>
        <v>6.6558887020567283</v>
      </c>
      <c r="AA425" s="28">
        <f t="shared" si="182"/>
        <v>7.3772425458973521</v>
      </c>
      <c r="AB425" s="28">
        <f t="shared" si="182"/>
        <v>7.9942137252361896</v>
      </c>
      <c r="AC425" s="28">
        <f t="shared" si="182"/>
        <v>8.2104436922378383</v>
      </c>
      <c r="AD425" s="28">
        <f t="shared" si="182"/>
        <v>8.5855426590983992</v>
      </c>
      <c r="AE425" s="28">
        <f t="shared" si="182"/>
        <v>9.0204319355279665</v>
      </c>
    </row>
    <row r="426" spans="1:31" x14ac:dyDescent="0.2">
      <c r="A426" s="80" t="s">
        <v>723</v>
      </c>
      <c r="B426" s="4" t="s">
        <v>724</v>
      </c>
      <c r="C426" s="21">
        <f>+C427+C428+C429</f>
        <v>0.95539733972210139</v>
      </c>
      <c r="D426" s="21">
        <f t="shared" ref="D426:AE426" si="183">+D427+D428+D429</f>
        <v>0.98355312170509124</v>
      </c>
      <c r="E426" s="21">
        <f t="shared" si="183"/>
        <v>1.0225988445678293</v>
      </c>
      <c r="F426" s="21">
        <f t="shared" si="183"/>
        <v>1.0719318473067887</v>
      </c>
      <c r="G426" s="21">
        <f t="shared" si="183"/>
        <v>1.1213279201858581</v>
      </c>
      <c r="H426" s="21">
        <f t="shared" si="183"/>
        <v>1.1716748779711572</v>
      </c>
      <c r="I426" s="21">
        <f t="shared" si="183"/>
        <v>1.2290678378455935</v>
      </c>
      <c r="J426" s="21">
        <f t="shared" si="183"/>
        <v>1.2896496179677637</v>
      </c>
      <c r="K426" s="21">
        <f t="shared" si="183"/>
        <v>1.3539871714465375</v>
      </c>
      <c r="L426" s="21">
        <f t="shared" si="183"/>
        <v>1.4196683608427887</v>
      </c>
      <c r="M426" s="21">
        <f t="shared" si="183"/>
        <v>1.6474065213853426</v>
      </c>
      <c r="N426" s="21">
        <f t="shared" si="183"/>
        <v>1.8716709401307885</v>
      </c>
      <c r="O426" s="21">
        <f t="shared" si="183"/>
        <v>2.0877828409164052</v>
      </c>
      <c r="P426" s="21">
        <f t="shared" si="183"/>
        <v>2.3496753384001536</v>
      </c>
      <c r="Q426" s="21">
        <f t="shared" si="183"/>
        <v>2.6385356200107699</v>
      </c>
      <c r="R426" s="21">
        <f t="shared" si="183"/>
        <v>2.9293815060799107</v>
      </c>
      <c r="S426" s="21">
        <f t="shared" si="183"/>
        <v>3.2086543920853856</v>
      </c>
      <c r="T426" s="21">
        <f t="shared" si="183"/>
        <v>3.4908470945511283</v>
      </c>
      <c r="U426" s="21">
        <f t="shared" si="183"/>
        <v>3.7752546411426815</v>
      </c>
      <c r="V426" s="21">
        <f t="shared" si="183"/>
        <v>3.9935284730496217</v>
      </c>
      <c r="W426" s="21">
        <f t="shared" si="183"/>
        <v>4.243097351093204</v>
      </c>
      <c r="X426" s="21">
        <f t="shared" si="183"/>
        <v>4.4686733990199237</v>
      </c>
      <c r="Y426" s="21">
        <f t="shared" si="183"/>
        <v>4.7652277588275647</v>
      </c>
      <c r="Z426" s="21">
        <f t="shared" si="183"/>
        <v>5.0441970906024522</v>
      </c>
      <c r="AA426" s="21">
        <f t="shared" si="183"/>
        <v>5.3349489718946259</v>
      </c>
      <c r="AB426" s="21">
        <f t="shared" si="183"/>
        <v>5.6277850093558914</v>
      </c>
      <c r="AC426" s="21">
        <f t="shared" si="183"/>
        <v>6.0768697446002191</v>
      </c>
      <c r="AD426" s="21">
        <f t="shared" si="183"/>
        <v>6.4068741412248302</v>
      </c>
      <c r="AE426" s="21">
        <f t="shared" si="183"/>
        <v>6.6814014956000083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8.5241028341664402E-2</v>
      </c>
      <c r="F427" s="27">
        <v>0.16195784488896336</v>
      </c>
      <c r="G427" s="27">
        <v>0.23035132485859069</v>
      </c>
      <c r="H427" s="27">
        <v>0.29209234731294098</v>
      </c>
      <c r="I427" s="27">
        <v>0.35528577543006545</v>
      </c>
      <c r="J427" s="27">
        <v>0.45034580951980757</v>
      </c>
      <c r="K427" s="27">
        <v>0.54513699865000942</v>
      </c>
      <c r="L427" s="27">
        <v>0.64002654707518214</v>
      </c>
      <c r="M427" s="27">
        <v>0.83351919508381922</v>
      </c>
      <c r="N427" s="27">
        <v>1.0329063237673517</v>
      </c>
      <c r="O427" s="27">
        <v>1.2327342789583295</v>
      </c>
      <c r="P427" s="27">
        <v>1.4602913268243254</v>
      </c>
      <c r="Q427" s="27">
        <v>1.720065420281242</v>
      </c>
      <c r="R427" s="27">
        <v>2.00008751474568</v>
      </c>
      <c r="S427" s="27">
        <v>2.2732088699230757</v>
      </c>
      <c r="T427" s="27">
        <v>2.4990957157835063</v>
      </c>
      <c r="U427" s="27">
        <v>2.7485247397855148</v>
      </c>
      <c r="V427" s="27">
        <v>2.9095713504294936</v>
      </c>
      <c r="W427" s="27">
        <v>3.1741402072502254</v>
      </c>
      <c r="X427" s="27">
        <v>3.4098443424605906</v>
      </c>
      <c r="Y427" s="27">
        <v>3.6645630305591816</v>
      </c>
      <c r="Z427" s="27">
        <v>3.9709553068194032</v>
      </c>
      <c r="AA427" s="27">
        <v>4.2185815965963576</v>
      </c>
      <c r="AB427" s="27">
        <v>4.5359760783051479</v>
      </c>
      <c r="AC427" s="27">
        <v>4.8724216130862876</v>
      </c>
      <c r="AD427" s="27">
        <v>5.1815550707835927</v>
      </c>
      <c r="AE427" s="27">
        <v>5.5744772816346995</v>
      </c>
    </row>
    <row r="428" spans="1:31" x14ac:dyDescent="0.2">
      <c r="A428" s="80" t="s">
        <v>726</v>
      </c>
      <c r="B428" s="4" t="s">
        <v>818</v>
      </c>
      <c r="C428" s="27">
        <v>0.1831043855954228</v>
      </c>
      <c r="D428" s="27">
        <v>0.18843574879071118</v>
      </c>
      <c r="E428" s="27">
        <v>0.18739415709481932</v>
      </c>
      <c r="F428" s="27">
        <v>0.18564921021041264</v>
      </c>
      <c r="G428" s="27">
        <v>0.1837565412853393</v>
      </c>
      <c r="H428" s="27">
        <v>0.1813404012114776</v>
      </c>
      <c r="I428" s="27">
        <v>0.17984857731768436</v>
      </c>
      <c r="J428" s="27">
        <v>0.17442821945961284</v>
      </c>
      <c r="K428" s="27">
        <v>0.1698890223089439</v>
      </c>
      <c r="L428" s="27">
        <v>0.16716650134724961</v>
      </c>
      <c r="M428" s="27">
        <v>0.17304517086926083</v>
      </c>
      <c r="N428" s="27">
        <v>0.18233355065189413</v>
      </c>
      <c r="O428" s="27">
        <v>0.18323491671483905</v>
      </c>
      <c r="P428" s="27">
        <v>0.18887898246956533</v>
      </c>
      <c r="Q428" s="27">
        <v>0.19440824140793839</v>
      </c>
      <c r="R428" s="27">
        <v>0.19434131843575092</v>
      </c>
      <c r="S428" s="27">
        <v>0.19449415315621038</v>
      </c>
      <c r="T428" s="27">
        <v>0.21359287308156141</v>
      </c>
      <c r="U428" s="27">
        <v>0.23531826700154707</v>
      </c>
      <c r="V428" s="27">
        <v>0.23409923236556637</v>
      </c>
      <c r="W428" s="27">
        <v>0.21279795389544043</v>
      </c>
      <c r="X428" s="27">
        <v>0.20454289609731033</v>
      </c>
      <c r="Y428" s="27">
        <v>0.20450912628691784</v>
      </c>
      <c r="Z428" s="27">
        <v>0.19919957619976755</v>
      </c>
      <c r="AA428" s="27">
        <v>0.20040448638722921</v>
      </c>
      <c r="AB428" s="27">
        <v>0.15781345636794708</v>
      </c>
      <c r="AC428" s="27">
        <v>0.16326490670794844</v>
      </c>
      <c r="AD428" s="27">
        <v>0.15680297190140347</v>
      </c>
      <c r="AE428" s="27">
        <v>0.18295709614816985</v>
      </c>
    </row>
    <row r="429" spans="1:31" x14ac:dyDescent="0.2">
      <c r="A429" s="80" t="s">
        <v>727</v>
      </c>
      <c r="B429" s="4" t="s">
        <v>819</v>
      </c>
      <c r="C429" s="27">
        <v>0.77229295412667853</v>
      </c>
      <c r="D429" s="27">
        <v>0.79511737291438001</v>
      </c>
      <c r="E429" s="27">
        <v>0.74996365913134566</v>
      </c>
      <c r="F429" s="27">
        <v>0.72432479220741264</v>
      </c>
      <c r="G429" s="27">
        <v>0.70722005404192811</v>
      </c>
      <c r="H429" s="27">
        <v>0.69824212944673869</v>
      </c>
      <c r="I429" s="27">
        <v>0.69393348509784369</v>
      </c>
      <c r="J429" s="27">
        <v>0.66487558898834331</v>
      </c>
      <c r="K429" s="27">
        <v>0.63896115048758406</v>
      </c>
      <c r="L429" s="27">
        <v>0.6124753124203568</v>
      </c>
      <c r="M429" s="27">
        <v>0.64084215543226253</v>
      </c>
      <c r="N429" s="27">
        <v>0.65643106571154264</v>
      </c>
      <c r="O429" s="27">
        <v>0.67181364524323661</v>
      </c>
      <c r="P429" s="27">
        <v>0.70050502910626289</v>
      </c>
      <c r="Q429" s="27">
        <v>0.72406195832158926</v>
      </c>
      <c r="R429" s="27">
        <v>0.7349526728984801</v>
      </c>
      <c r="S429" s="27">
        <v>0.74095136900609948</v>
      </c>
      <c r="T429" s="27">
        <v>0.77815850568606049</v>
      </c>
      <c r="U429" s="27">
        <v>0.79141163435561956</v>
      </c>
      <c r="V429" s="27">
        <v>0.84985789025456182</v>
      </c>
      <c r="W429" s="27">
        <v>0.85615918994753815</v>
      </c>
      <c r="X429" s="27">
        <v>0.85428616046202244</v>
      </c>
      <c r="Y429" s="27">
        <v>0.89615560198146527</v>
      </c>
      <c r="Z429" s="27">
        <v>0.87404220758328099</v>
      </c>
      <c r="AA429" s="27">
        <v>0.91596288891103983</v>
      </c>
      <c r="AB429" s="27">
        <v>0.93399547468279631</v>
      </c>
      <c r="AC429" s="27">
        <v>1.0411832248059827</v>
      </c>
      <c r="AD429" s="27">
        <v>1.0685160985398339</v>
      </c>
      <c r="AE429" s="27">
        <v>0.92396711781713958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2.3268749999999993E-4</v>
      </c>
      <c r="W430" s="27">
        <v>2.3268750000000001E-4</v>
      </c>
      <c r="X430" s="27">
        <v>2.3268750000000007E-4</v>
      </c>
      <c r="Y430" s="27">
        <v>2.3268749999999993E-4</v>
      </c>
      <c r="Z430" s="27">
        <v>2.3268750000000004E-4</v>
      </c>
      <c r="AA430" s="27">
        <v>2.3268749999999996E-4</v>
      </c>
      <c r="AB430" s="27">
        <v>2.3268749999999996E-4</v>
      </c>
      <c r="AC430" s="27">
        <v>2.3268749999999996E-4</v>
      </c>
      <c r="AD430" s="27">
        <v>2.3268749999999996E-4</v>
      </c>
      <c r="AE430" s="27">
        <v>2.3268749999999993E-4</v>
      </c>
    </row>
    <row r="431" spans="1:31" x14ac:dyDescent="0.2">
      <c r="A431" s="80" t="s">
        <v>730</v>
      </c>
      <c r="B431" s="4" t="s">
        <v>731</v>
      </c>
      <c r="C431" s="21">
        <f t="shared" ref="C431" si="184">+C432+C433</f>
        <v>4.4944585835037451E-2</v>
      </c>
      <c r="D431" s="21">
        <f t="shared" ref="D431:AE431" si="185">+D432+D433</f>
        <v>4.5741437152380347E-2</v>
      </c>
      <c r="E431" s="21">
        <f t="shared" si="185"/>
        <v>5.0200452275766416E-2</v>
      </c>
      <c r="F431" s="21">
        <f t="shared" si="185"/>
        <v>5.0614444020678585E-2</v>
      </c>
      <c r="G431" s="21">
        <f t="shared" si="185"/>
        <v>5.0714779372702169E-2</v>
      </c>
      <c r="H431" s="21">
        <f t="shared" si="185"/>
        <v>5.1633948175012719E-2</v>
      </c>
      <c r="I431" s="21">
        <f t="shared" si="185"/>
        <v>5.2300285457084941E-2</v>
      </c>
      <c r="J431" s="21">
        <f t="shared" si="185"/>
        <v>5.3107180664011169E-2</v>
      </c>
      <c r="K431" s="21">
        <f t="shared" si="185"/>
        <v>5.3230117318885641E-2</v>
      </c>
      <c r="L431" s="21">
        <f t="shared" si="185"/>
        <v>5.2268768484687943E-2</v>
      </c>
      <c r="M431" s="21">
        <f t="shared" si="185"/>
        <v>5.2598390640717807E-2</v>
      </c>
      <c r="N431" s="21">
        <f t="shared" si="185"/>
        <v>5.2575863333504329E-2</v>
      </c>
      <c r="O431" s="21">
        <f t="shared" si="185"/>
        <v>6.1873230357657502E-2</v>
      </c>
      <c r="P431" s="21">
        <f t="shared" si="185"/>
        <v>6.7351199664641578E-2</v>
      </c>
      <c r="Q431" s="21">
        <f t="shared" si="185"/>
        <v>6.8595254583942625E-2</v>
      </c>
      <c r="R431" s="21">
        <f t="shared" si="185"/>
        <v>6.745892866000229E-2</v>
      </c>
      <c r="S431" s="21">
        <f t="shared" si="185"/>
        <v>6.8709001878275056E-2</v>
      </c>
      <c r="T431" s="21">
        <f t="shared" si="185"/>
        <v>6.9995865576268884E-2</v>
      </c>
      <c r="U431" s="21">
        <f t="shared" si="185"/>
        <v>7.0425385187551898E-2</v>
      </c>
      <c r="V431" s="21">
        <f t="shared" si="185"/>
        <v>6.7170670198694618E-2</v>
      </c>
      <c r="W431" s="21">
        <f t="shared" si="185"/>
        <v>6.3956840099495024E-2</v>
      </c>
      <c r="X431" s="21">
        <f t="shared" si="185"/>
        <v>6.473126065481416E-2</v>
      </c>
      <c r="Y431" s="21">
        <f t="shared" si="185"/>
        <v>6.8743591664943135E-2</v>
      </c>
      <c r="Z431" s="21">
        <f t="shared" si="185"/>
        <v>7.2372849949573895E-2</v>
      </c>
      <c r="AA431" s="21">
        <f t="shared" si="185"/>
        <v>7.2704541632762257E-2</v>
      </c>
      <c r="AB431" s="21">
        <f t="shared" si="185"/>
        <v>8.9348227671620345E-2</v>
      </c>
      <c r="AC431" s="21">
        <f t="shared" si="185"/>
        <v>8.4372132315995815E-2</v>
      </c>
      <c r="AD431" s="21">
        <f t="shared" si="185"/>
        <v>8.3695343427879071E-2</v>
      </c>
      <c r="AE431" s="21">
        <f t="shared" si="185"/>
        <v>9.6955750552513764E-2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4.4944585835037451E-2</v>
      </c>
      <c r="D433" s="27">
        <v>4.5741437152380347E-2</v>
      </c>
      <c r="E433" s="27">
        <v>5.0200452275766416E-2</v>
      </c>
      <c r="F433" s="27">
        <v>5.0614444020678585E-2</v>
      </c>
      <c r="G433" s="27">
        <v>5.0714779372702169E-2</v>
      </c>
      <c r="H433" s="27">
        <v>5.1633948175012719E-2</v>
      </c>
      <c r="I433" s="27">
        <v>5.2300285457084941E-2</v>
      </c>
      <c r="J433" s="27">
        <v>5.3107180664011169E-2</v>
      </c>
      <c r="K433" s="27">
        <v>5.3230117318885641E-2</v>
      </c>
      <c r="L433" s="27">
        <v>5.2268768484687943E-2</v>
      </c>
      <c r="M433" s="27">
        <v>5.2598390640717807E-2</v>
      </c>
      <c r="N433" s="27">
        <v>5.2575863333504329E-2</v>
      </c>
      <c r="O433" s="27">
        <v>6.1873230357657502E-2</v>
      </c>
      <c r="P433" s="27">
        <v>6.7351199664641578E-2</v>
      </c>
      <c r="Q433" s="27">
        <v>6.8595254583942625E-2</v>
      </c>
      <c r="R433" s="27">
        <v>6.745892866000229E-2</v>
      </c>
      <c r="S433" s="27">
        <v>6.8709001878275056E-2</v>
      </c>
      <c r="T433" s="27">
        <v>6.9995865576268884E-2</v>
      </c>
      <c r="U433" s="27">
        <v>7.0425385187551898E-2</v>
      </c>
      <c r="V433" s="27">
        <v>6.7170670198694618E-2</v>
      </c>
      <c r="W433" s="27">
        <v>6.3956840099495024E-2</v>
      </c>
      <c r="X433" s="27">
        <v>6.473126065481416E-2</v>
      </c>
      <c r="Y433" s="27">
        <v>6.8743591664943135E-2</v>
      </c>
      <c r="Z433" s="27">
        <v>7.2372849949573895E-2</v>
      </c>
      <c r="AA433" s="27">
        <v>7.2704541632762257E-2</v>
      </c>
      <c r="AB433" s="27">
        <v>8.9348227671620345E-2</v>
      </c>
      <c r="AC433" s="27">
        <v>8.4372132315995815E-2</v>
      </c>
      <c r="AD433" s="27">
        <v>8.3695343427879071E-2</v>
      </c>
      <c r="AE433" s="27">
        <v>9.6955750552513764E-2</v>
      </c>
    </row>
    <row r="434" spans="1:31" x14ac:dyDescent="0.2">
      <c r="A434" s="80" t="s">
        <v>736</v>
      </c>
      <c r="B434" s="4" t="s">
        <v>737</v>
      </c>
      <c r="C434" s="21">
        <f>+C435+C436</f>
        <v>1.269175302435309</v>
      </c>
      <c r="D434" s="21">
        <f t="shared" ref="D434:AE434" si="186">+D435+D436</f>
        <v>1.2888575760959942</v>
      </c>
      <c r="E434" s="21">
        <f t="shared" si="186"/>
        <v>2.1513529104837468</v>
      </c>
      <c r="F434" s="21">
        <f t="shared" si="186"/>
        <v>2.1428787355759278</v>
      </c>
      <c r="G434" s="21">
        <f t="shared" si="186"/>
        <v>2.170803776012741</v>
      </c>
      <c r="H434" s="21">
        <f t="shared" si="186"/>
        <v>2.2449710526122297</v>
      </c>
      <c r="I434" s="21">
        <f t="shared" si="186"/>
        <v>2.0905229086519705</v>
      </c>
      <c r="J434" s="21">
        <f t="shared" si="186"/>
        <v>2.1988790101993034</v>
      </c>
      <c r="K434" s="21">
        <f t="shared" si="186"/>
        <v>2.2524170816221374</v>
      </c>
      <c r="L434" s="21">
        <f t="shared" si="186"/>
        <v>2.2351078798961925</v>
      </c>
      <c r="M434" s="21">
        <f t="shared" si="186"/>
        <v>2.2883517254373995</v>
      </c>
      <c r="N434" s="21">
        <f t="shared" si="186"/>
        <v>2.1973042475824491</v>
      </c>
      <c r="O434" s="21">
        <f t="shared" si="186"/>
        <v>1.7536452982052129</v>
      </c>
      <c r="P434" s="21">
        <f t="shared" si="186"/>
        <v>1.9308995254969388</v>
      </c>
      <c r="Q434" s="21">
        <f t="shared" si="186"/>
        <v>2.302354943528572</v>
      </c>
      <c r="R434" s="21">
        <f t="shared" si="186"/>
        <v>1.5407793917663866</v>
      </c>
      <c r="S434" s="21">
        <f t="shared" si="186"/>
        <v>1.8841564016748933</v>
      </c>
      <c r="T434" s="21">
        <f t="shared" si="186"/>
        <v>1.9196117859748356</v>
      </c>
      <c r="U434" s="21">
        <f t="shared" si="186"/>
        <v>1.8527908599755318</v>
      </c>
      <c r="V434" s="21">
        <f t="shared" si="186"/>
        <v>1.429112344515814</v>
      </c>
      <c r="W434" s="21">
        <f t="shared" si="186"/>
        <v>1.6976306656180367</v>
      </c>
      <c r="X434" s="21">
        <f t="shared" si="186"/>
        <v>1.681325031232882</v>
      </c>
      <c r="Y434" s="21">
        <f t="shared" si="186"/>
        <v>1.5313865606480574</v>
      </c>
      <c r="Z434" s="21">
        <f t="shared" si="186"/>
        <v>1.5390860740047032</v>
      </c>
      <c r="AA434" s="21">
        <f t="shared" si="186"/>
        <v>1.9693563448699638</v>
      </c>
      <c r="AB434" s="21">
        <f t="shared" si="186"/>
        <v>2.2768478007086785</v>
      </c>
      <c r="AC434" s="21">
        <f t="shared" si="186"/>
        <v>2.0489691278216235</v>
      </c>
      <c r="AD434" s="21">
        <f t="shared" si="186"/>
        <v>2.0947404869456907</v>
      </c>
      <c r="AE434" s="21">
        <f t="shared" si="186"/>
        <v>2.2418420018754448</v>
      </c>
    </row>
    <row r="435" spans="1:31" x14ac:dyDescent="0.2">
      <c r="A435" s="80" t="s">
        <v>738</v>
      </c>
      <c r="B435" s="4" t="s">
        <v>739</v>
      </c>
      <c r="C435" s="27">
        <v>1.1647424175954677</v>
      </c>
      <c r="D435" s="27">
        <v>1.1428614138860953</v>
      </c>
      <c r="E435" s="27">
        <v>1.9612158333019543</v>
      </c>
      <c r="F435" s="27">
        <v>1.9730085208575598</v>
      </c>
      <c r="G435" s="27">
        <v>1.9790332412634166</v>
      </c>
      <c r="H435" s="27">
        <v>1.9742221863084886</v>
      </c>
      <c r="I435" s="27">
        <v>1.9221509368628076</v>
      </c>
      <c r="J435" s="27">
        <v>2.0066320637203678</v>
      </c>
      <c r="K435" s="27">
        <v>2.0680138163360779</v>
      </c>
      <c r="L435" s="27">
        <v>2.0572556951679304</v>
      </c>
      <c r="M435" s="27">
        <v>2.0722725544696301</v>
      </c>
      <c r="N435" s="27">
        <v>2.0536564091868641</v>
      </c>
      <c r="O435" s="27">
        <v>1.6071478692787988</v>
      </c>
      <c r="P435" s="27">
        <v>1.7312719455182313</v>
      </c>
      <c r="Q435" s="27">
        <v>2.0985092879787035</v>
      </c>
      <c r="R435" s="27">
        <v>1.2881676982103847</v>
      </c>
      <c r="S435" s="27">
        <v>1.3919460609336511</v>
      </c>
      <c r="T435" s="27">
        <v>1.338885815835295</v>
      </c>
      <c r="U435" s="27">
        <v>1.258772969555203</v>
      </c>
      <c r="V435" s="27">
        <v>1.2796192694942952</v>
      </c>
      <c r="W435" s="27">
        <v>1.2129657936287914</v>
      </c>
      <c r="X435" s="27">
        <v>1.2156504847715208</v>
      </c>
      <c r="Y435" s="27">
        <v>1.1856955654629231</v>
      </c>
      <c r="Z435" s="27">
        <v>1.260200303216477</v>
      </c>
      <c r="AA435" s="27">
        <v>1.3754013889822321</v>
      </c>
      <c r="AB435" s="27">
        <v>1.4440431818841766</v>
      </c>
      <c r="AC435" s="27">
        <v>1.4288637904013202</v>
      </c>
      <c r="AD435" s="27">
        <v>1.3685191174701423</v>
      </c>
      <c r="AE435" s="27">
        <v>1.3687866480993822</v>
      </c>
    </row>
    <row r="436" spans="1:31" x14ac:dyDescent="0.2">
      <c r="A436" s="80" t="s">
        <v>740</v>
      </c>
      <c r="B436" s="4" t="s">
        <v>741</v>
      </c>
      <c r="C436" s="27">
        <v>0.1044328848398412</v>
      </c>
      <c r="D436" s="27">
        <v>0.14599616220989892</v>
      </c>
      <c r="E436" s="27">
        <v>0.19013707718179262</v>
      </c>
      <c r="F436" s="27">
        <v>0.16987021471836797</v>
      </c>
      <c r="G436" s="27">
        <v>0.19177053474932429</v>
      </c>
      <c r="H436" s="27">
        <v>0.27074886630374095</v>
      </c>
      <c r="I436" s="27">
        <v>0.16837197178916274</v>
      </c>
      <c r="J436" s="27">
        <v>0.19224694647893539</v>
      </c>
      <c r="K436" s="27">
        <v>0.18440326528605944</v>
      </c>
      <c r="L436" s="27">
        <v>0.17785218472826197</v>
      </c>
      <c r="M436" s="27">
        <v>0.21607917096776949</v>
      </c>
      <c r="N436" s="27">
        <v>0.14364783839558501</v>
      </c>
      <c r="O436" s="27">
        <v>0.14649742892641396</v>
      </c>
      <c r="P436" s="27">
        <v>0.1996275799787075</v>
      </c>
      <c r="Q436" s="27">
        <v>0.20384565554986836</v>
      </c>
      <c r="R436" s="27">
        <v>0.25261169355600188</v>
      </c>
      <c r="S436" s="27">
        <v>0.49221034074124215</v>
      </c>
      <c r="T436" s="27">
        <v>0.58072597013954075</v>
      </c>
      <c r="U436" s="27">
        <v>0.59401789042032882</v>
      </c>
      <c r="V436" s="27">
        <v>0.14949307502151885</v>
      </c>
      <c r="W436" s="27">
        <v>0.48466487198924518</v>
      </c>
      <c r="X436" s="27">
        <v>0.46567454646136119</v>
      </c>
      <c r="Y436" s="27">
        <v>0.34569099518513435</v>
      </c>
      <c r="Z436" s="27">
        <v>0.27888577078822618</v>
      </c>
      <c r="AA436" s="27">
        <v>0.59395495588773173</v>
      </c>
      <c r="AB436" s="27">
        <v>0.83280461882450196</v>
      </c>
      <c r="AC436" s="27">
        <v>0.62010533742030327</v>
      </c>
      <c r="AD436" s="27">
        <v>0.72622136947554827</v>
      </c>
      <c r="AE436" s="27">
        <v>0.8730553537760628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7">+C441+C442</f>
        <v>0</v>
      </c>
      <c r="D440" s="21">
        <f t="shared" ref="D440:AE440" si="188">+D441+D442</f>
        <v>0</v>
      </c>
      <c r="E440" s="21">
        <f t="shared" si="188"/>
        <v>0</v>
      </c>
      <c r="F440" s="21">
        <f t="shared" si="188"/>
        <v>0</v>
      </c>
      <c r="G440" s="21">
        <f t="shared" si="188"/>
        <v>0</v>
      </c>
      <c r="H440" s="21">
        <f t="shared" si="188"/>
        <v>0</v>
      </c>
      <c r="I440" s="21">
        <f t="shared" si="188"/>
        <v>0</v>
      </c>
      <c r="J440" s="21">
        <f t="shared" si="188"/>
        <v>0</v>
      </c>
      <c r="K440" s="21">
        <f t="shared" si="188"/>
        <v>0</v>
      </c>
      <c r="L440" s="21">
        <f t="shared" si="188"/>
        <v>0</v>
      </c>
      <c r="M440" s="21">
        <f t="shared" si="188"/>
        <v>0</v>
      </c>
      <c r="N440" s="21">
        <f t="shared" si="188"/>
        <v>0</v>
      </c>
      <c r="O440" s="21">
        <f t="shared" si="188"/>
        <v>0</v>
      </c>
      <c r="P440" s="21">
        <f t="shared" si="188"/>
        <v>0</v>
      </c>
      <c r="Q440" s="21">
        <f t="shared" si="188"/>
        <v>0</v>
      </c>
      <c r="R440" s="21">
        <f t="shared" si="188"/>
        <v>0</v>
      </c>
      <c r="S440" s="21">
        <f t="shared" si="188"/>
        <v>0</v>
      </c>
      <c r="T440" s="21">
        <f t="shared" si="188"/>
        <v>0</v>
      </c>
      <c r="U440" s="21">
        <f t="shared" si="188"/>
        <v>0</v>
      </c>
      <c r="V440" s="21">
        <f t="shared" si="188"/>
        <v>0</v>
      </c>
      <c r="W440" s="21">
        <f t="shared" si="188"/>
        <v>0</v>
      </c>
      <c r="X440" s="21">
        <f t="shared" si="188"/>
        <v>0</v>
      </c>
      <c r="Y440" s="21">
        <f t="shared" si="188"/>
        <v>0</v>
      </c>
      <c r="Z440" s="21">
        <f t="shared" si="188"/>
        <v>0</v>
      </c>
      <c r="AA440" s="21">
        <f t="shared" si="188"/>
        <v>0</v>
      </c>
      <c r="AB440" s="21">
        <f t="shared" si="188"/>
        <v>0</v>
      </c>
      <c r="AC440" s="21">
        <f t="shared" si="188"/>
        <v>0</v>
      </c>
      <c r="AD440" s="21">
        <f t="shared" si="188"/>
        <v>0</v>
      </c>
      <c r="AE440" s="21">
        <f t="shared" si="188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9">+C455-C4</f>
        <v>0</v>
      </c>
      <c r="D453" s="71">
        <f t="shared" si="189"/>
        <v>0</v>
      </c>
      <c r="E453" s="71">
        <f t="shared" si="189"/>
        <v>0</v>
      </c>
      <c r="F453" s="71">
        <f t="shared" si="189"/>
        <v>0</v>
      </c>
      <c r="G453" s="71">
        <f t="shared" si="189"/>
        <v>0</v>
      </c>
      <c r="H453" s="71">
        <f t="shared" si="189"/>
        <v>0</v>
      </c>
      <c r="I453" s="71">
        <f t="shared" si="189"/>
        <v>0</v>
      </c>
      <c r="J453" s="71">
        <f t="shared" si="189"/>
        <v>0</v>
      </c>
      <c r="K453" s="71">
        <f t="shared" si="189"/>
        <v>0</v>
      </c>
      <c r="L453" s="71">
        <f t="shared" si="189"/>
        <v>0</v>
      </c>
      <c r="M453" s="71">
        <f t="shared" si="189"/>
        <v>0</v>
      </c>
      <c r="N453" s="71">
        <f t="shared" si="189"/>
        <v>0</v>
      </c>
      <c r="O453" s="71">
        <f t="shared" si="189"/>
        <v>0</v>
      </c>
      <c r="P453" s="71">
        <f t="shared" si="189"/>
        <v>0</v>
      </c>
      <c r="Q453" s="71">
        <f t="shared" si="189"/>
        <v>0</v>
      </c>
      <c r="R453" s="71">
        <f t="shared" si="189"/>
        <v>0</v>
      </c>
      <c r="S453" s="71">
        <f t="shared" si="189"/>
        <v>0</v>
      </c>
      <c r="T453" s="71">
        <f t="shared" si="189"/>
        <v>0</v>
      </c>
      <c r="U453" s="71">
        <f t="shared" si="189"/>
        <v>0</v>
      </c>
      <c r="V453" s="71">
        <f t="shared" si="189"/>
        <v>0</v>
      </c>
      <c r="W453" s="71">
        <f t="shared" si="189"/>
        <v>0</v>
      </c>
      <c r="X453" s="71">
        <f t="shared" si="189"/>
        <v>0</v>
      </c>
      <c r="Y453" s="71">
        <f t="shared" si="189"/>
        <v>0</v>
      </c>
      <c r="Z453" s="71">
        <f t="shared" si="189"/>
        <v>0</v>
      </c>
      <c r="AA453" s="71">
        <f t="shared" si="189"/>
        <v>0</v>
      </c>
      <c r="AB453" s="71">
        <f t="shared" si="189"/>
        <v>0</v>
      </c>
      <c r="AC453" s="71">
        <f t="shared" si="189"/>
        <v>0</v>
      </c>
      <c r="AD453" s="71">
        <f t="shared" si="189"/>
        <v>0</v>
      </c>
      <c r="AE453" s="71">
        <f t="shared" si="189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90">+C456+C471+C524+C555+C576</f>
        <v>8.0130341677131032</v>
      </c>
      <c r="D455" s="28">
        <f t="shared" si="190"/>
        <v>8.0300087489940211</v>
      </c>
      <c r="E455" s="28">
        <f t="shared" si="190"/>
        <v>8.9180060794579621</v>
      </c>
      <c r="F455" s="28">
        <f t="shared" si="190"/>
        <v>8.9810438266561725</v>
      </c>
      <c r="G455" s="28">
        <f t="shared" si="190"/>
        <v>9.1358229182564479</v>
      </c>
      <c r="H455" s="28">
        <f t="shared" si="190"/>
        <v>9.1617192052549079</v>
      </c>
      <c r="I455" s="28">
        <f t="shared" si="190"/>
        <v>8.9749844134509367</v>
      </c>
      <c r="J455" s="28">
        <f t="shared" si="190"/>
        <v>9.2500532857910613</v>
      </c>
      <c r="K455" s="28">
        <f t="shared" si="190"/>
        <v>9.4221297185550483</v>
      </c>
      <c r="L455" s="28">
        <f t="shared" si="190"/>
        <v>9.5219256421915368</v>
      </c>
      <c r="M455" s="28">
        <f t="shared" si="190"/>
        <v>9.8390734581310735</v>
      </c>
      <c r="N455" s="28">
        <f t="shared" si="190"/>
        <v>10.009159135841148</v>
      </c>
      <c r="O455" s="28">
        <f t="shared" si="190"/>
        <v>9.8725657036782284</v>
      </c>
      <c r="P455" s="28">
        <f t="shared" si="190"/>
        <v>10.396837787970714</v>
      </c>
      <c r="Q455" s="28">
        <f t="shared" si="190"/>
        <v>11.104904871290096</v>
      </c>
      <c r="R455" s="28">
        <f t="shared" si="190"/>
        <v>10.699565082910706</v>
      </c>
      <c r="S455" s="28">
        <f t="shared" si="190"/>
        <v>11.338480891404469</v>
      </c>
      <c r="T455" s="28">
        <f t="shared" si="190"/>
        <v>11.730578739997362</v>
      </c>
      <c r="U455" s="28">
        <f t="shared" si="190"/>
        <v>11.892793103004696</v>
      </c>
      <c r="V455" s="28">
        <f t="shared" si="190"/>
        <v>11.622306894663014</v>
      </c>
      <c r="W455" s="28">
        <f t="shared" si="190"/>
        <v>12.073519900412208</v>
      </c>
      <c r="X455" s="28">
        <f t="shared" si="190"/>
        <v>11.905705007268839</v>
      </c>
      <c r="Y455" s="28">
        <f t="shared" si="190"/>
        <v>11.894422433699283</v>
      </c>
      <c r="Z455" s="28">
        <f t="shared" si="190"/>
        <v>12.035665014804227</v>
      </c>
      <c r="AA455" s="28">
        <f t="shared" si="190"/>
        <v>12.559481274465728</v>
      </c>
      <c r="AB455" s="28">
        <f t="shared" si="190"/>
        <v>12.865525725522504</v>
      </c>
      <c r="AC455" s="28">
        <f t="shared" si="190"/>
        <v>13.26097151786013</v>
      </c>
      <c r="AD455" s="28">
        <f t="shared" si="190"/>
        <v>13.891296743342213</v>
      </c>
      <c r="AE455" s="28">
        <f t="shared" si="190"/>
        <v>14.37827777463114</v>
      </c>
    </row>
    <row r="456" spans="1:31" x14ac:dyDescent="0.2">
      <c r="A456" s="6" t="s">
        <v>19</v>
      </c>
      <c r="B456" s="7" t="s">
        <v>20</v>
      </c>
      <c r="C456" s="28">
        <f t="shared" ref="C456:AE456" si="191">+C457+C463+C467</f>
        <v>0.37730498383578559</v>
      </c>
      <c r="D456" s="28">
        <f t="shared" si="191"/>
        <v>0.41233727015301508</v>
      </c>
      <c r="E456" s="28">
        <f t="shared" si="191"/>
        <v>0.41651263763776047</v>
      </c>
      <c r="F456" s="28">
        <f t="shared" si="191"/>
        <v>0.4231660580444041</v>
      </c>
      <c r="G456" s="28">
        <f t="shared" si="191"/>
        <v>0.45849575912453722</v>
      </c>
      <c r="H456" s="28">
        <f t="shared" si="191"/>
        <v>0.45132521288567395</v>
      </c>
      <c r="I456" s="28">
        <f t="shared" si="191"/>
        <v>0.46754692186785812</v>
      </c>
      <c r="J456" s="28">
        <f t="shared" si="191"/>
        <v>0.41215271442685192</v>
      </c>
      <c r="K456" s="28">
        <f t="shared" si="191"/>
        <v>0.40786579821554947</v>
      </c>
      <c r="L456" s="28">
        <f t="shared" si="191"/>
        <v>0.41220834355483305</v>
      </c>
      <c r="M456" s="28">
        <f t="shared" si="191"/>
        <v>0.40586863954809549</v>
      </c>
      <c r="N456" s="28">
        <f t="shared" si="191"/>
        <v>0.400813181460691</v>
      </c>
      <c r="O456" s="28">
        <f t="shared" si="191"/>
        <v>0.40994771872651337</v>
      </c>
      <c r="P456" s="28">
        <f t="shared" si="191"/>
        <v>0.41098707119004685</v>
      </c>
      <c r="Q456" s="28">
        <f t="shared" si="191"/>
        <v>0.41933747730744259</v>
      </c>
      <c r="R456" s="28">
        <f t="shared" si="191"/>
        <v>0.41710077578943272</v>
      </c>
      <c r="S456" s="28">
        <f t="shared" si="191"/>
        <v>0.41498910545966305</v>
      </c>
      <c r="T456" s="28">
        <f t="shared" si="191"/>
        <v>0.43305821775513881</v>
      </c>
      <c r="U456" s="28">
        <f t="shared" si="191"/>
        <v>0.4578745885086361</v>
      </c>
      <c r="V456" s="28">
        <f t="shared" si="191"/>
        <v>0.48355127631818862</v>
      </c>
      <c r="W456" s="28">
        <f t="shared" si="191"/>
        <v>0.50068927608129854</v>
      </c>
      <c r="X456" s="28">
        <f t="shared" si="191"/>
        <v>0.49919136858025853</v>
      </c>
      <c r="Y456" s="28">
        <f t="shared" si="191"/>
        <v>0.50106807042738044</v>
      </c>
      <c r="Z456" s="28">
        <f t="shared" si="191"/>
        <v>0.52885194009986669</v>
      </c>
      <c r="AA456" s="28">
        <f t="shared" si="191"/>
        <v>0.57383865078042018</v>
      </c>
      <c r="AB456" s="28">
        <f t="shared" si="191"/>
        <v>0.51890348978456569</v>
      </c>
      <c r="AC456" s="28">
        <f t="shared" si="191"/>
        <v>0.56449336189252564</v>
      </c>
      <c r="AD456" s="28">
        <f t="shared" si="191"/>
        <v>0.58119638045426936</v>
      </c>
      <c r="AE456" s="28">
        <f t="shared" si="191"/>
        <v>0.60059476264251599</v>
      </c>
    </row>
    <row r="457" spans="1:31" x14ac:dyDescent="0.2">
      <c r="A457" s="8" t="s">
        <v>23</v>
      </c>
      <c r="B457" s="4" t="s">
        <v>24</v>
      </c>
      <c r="C457" s="21">
        <f t="shared" ref="C457:AE457" si="192">+C458+C459+C460+C461+C462</f>
        <v>0.37730498383578559</v>
      </c>
      <c r="D457" s="21">
        <f t="shared" si="192"/>
        <v>0.41233727015301508</v>
      </c>
      <c r="E457" s="21">
        <f t="shared" si="192"/>
        <v>0.41651263763776047</v>
      </c>
      <c r="F457" s="21">
        <f t="shared" si="192"/>
        <v>0.4231660580444041</v>
      </c>
      <c r="G457" s="21">
        <f t="shared" si="192"/>
        <v>0.45849575912453722</v>
      </c>
      <c r="H457" s="21">
        <f t="shared" si="192"/>
        <v>0.45132521288567395</v>
      </c>
      <c r="I457" s="21">
        <f t="shared" si="192"/>
        <v>0.46754692186785812</v>
      </c>
      <c r="J457" s="21">
        <f t="shared" si="192"/>
        <v>0.41215271442685192</v>
      </c>
      <c r="K457" s="21">
        <f t="shared" si="192"/>
        <v>0.40786579821554947</v>
      </c>
      <c r="L457" s="21">
        <f t="shared" si="192"/>
        <v>0.41220834355483305</v>
      </c>
      <c r="M457" s="21">
        <f t="shared" si="192"/>
        <v>0.40586863954809549</v>
      </c>
      <c r="N457" s="21">
        <f t="shared" si="192"/>
        <v>0.400813181460691</v>
      </c>
      <c r="O457" s="21">
        <f t="shared" si="192"/>
        <v>0.40994771872651337</v>
      </c>
      <c r="P457" s="21">
        <f t="shared" si="192"/>
        <v>0.41098707119004685</v>
      </c>
      <c r="Q457" s="21">
        <f t="shared" si="192"/>
        <v>0.41933747730744259</v>
      </c>
      <c r="R457" s="21">
        <f t="shared" si="192"/>
        <v>0.41710077578943272</v>
      </c>
      <c r="S457" s="21">
        <f t="shared" si="192"/>
        <v>0.41498910545966305</v>
      </c>
      <c r="T457" s="21">
        <f t="shared" si="192"/>
        <v>0.43305821775513881</v>
      </c>
      <c r="U457" s="21">
        <f t="shared" si="192"/>
        <v>0.4578745885086361</v>
      </c>
      <c r="V457" s="21">
        <f t="shared" si="192"/>
        <v>0.48355127631818862</v>
      </c>
      <c r="W457" s="21">
        <f t="shared" si="192"/>
        <v>0.50068927608129854</v>
      </c>
      <c r="X457" s="21">
        <f t="shared" si="192"/>
        <v>0.49919136858025853</v>
      </c>
      <c r="Y457" s="21">
        <f t="shared" si="192"/>
        <v>0.50106807042738044</v>
      </c>
      <c r="Z457" s="21">
        <f t="shared" si="192"/>
        <v>0.52885194009986669</v>
      </c>
      <c r="AA457" s="21">
        <f t="shared" si="192"/>
        <v>0.57383865078042018</v>
      </c>
      <c r="AB457" s="21">
        <f t="shared" si="192"/>
        <v>0.51890348978456569</v>
      </c>
      <c r="AC457" s="21">
        <f t="shared" si="192"/>
        <v>0.56449336189252564</v>
      </c>
      <c r="AD457" s="21">
        <f t="shared" si="192"/>
        <v>0.58119638045426936</v>
      </c>
      <c r="AE457" s="21">
        <f t="shared" si="192"/>
        <v>0.60059476264251599</v>
      </c>
    </row>
    <row r="458" spans="1:31" x14ac:dyDescent="0.2">
      <c r="A458" s="8" t="s">
        <v>25</v>
      </c>
      <c r="B458" s="4" t="s">
        <v>26</v>
      </c>
      <c r="C458" s="37">
        <f t="shared" ref="C458:AE458" si="193">+C8</f>
        <v>0</v>
      </c>
      <c r="D458" s="37">
        <f t="shared" si="193"/>
        <v>0</v>
      </c>
      <c r="E458" s="37">
        <f t="shared" si="193"/>
        <v>0</v>
      </c>
      <c r="F458" s="37">
        <f t="shared" si="193"/>
        <v>0</v>
      </c>
      <c r="G458" s="37">
        <f t="shared" si="193"/>
        <v>0</v>
      </c>
      <c r="H458" s="37">
        <f t="shared" si="193"/>
        <v>0</v>
      </c>
      <c r="I458" s="37">
        <f t="shared" si="193"/>
        <v>0</v>
      </c>
      <c r="J458" s="37">
        <f t="shared" si="193"/>
        <v>0</v>
      </c>
      <c r="K458" s="37">
        <f t="shared" si="193"/>
        <v>0</v>
      </c>
      <c r="L458" s="37">
        <f t="shared" si="193"/>
        <v>0</v>
      </c>
      <c r="M458" s="37">
        <f t="shared" si="193"/>
        <v>0</v>
      </c>
      <c r="N458" s="37">
        <f t="shared" si="193"/>
        <v>0</v>
      </c>
      <c r="O458" s="37">
        <f t="shared" si="193"/>
        <v>0</v>
      </c>
      <c r="P458" s="37">
        <f t="shared" si="193"/>
        <v>0</v>
      </c>
      <c r="Q458" s="37">
        <f t="shared" si="193"/>
        <v>0</v>
      </c>
      <c r="R458" s="37">
        <f t="shared" si="193"/>
        <v>0</v>
      </c>
      <c r="S458" s="37">
        <f t="shared" si="193"/>
        <v>0</v>
      </c>
      <c r="T458" s="37">
        <f t="shared" si="193"/>
        <v>2.3336848017901853E-4</v>
      </c>
      <c r="U458" s="37">
        <f t="shared" si="193"/>
        <v>9.9022010247845908E-4</v>
      </c>
      <c r="V458" s="37">
        <f t="shared" si="193"/>
        <v>1.2582210167579589E-3</v>
      </c>
      <c r="W458" s="37">
        <f t="shared" si="193"/>
        <v>2.9867439801003874E-4</v>
      </c>
      <c r="X458" s="37">
        <f t="shared" si="193"/>
        <v>2.278486534613414E-3</v>
      </c>
      <c r="Y458" s="37">
        <f t="shared" si="193"/>
        <v>9.9414062406323611E-4</v>
      </c>
      <c r="Z458" s="37">
        <f t="shared" si="193"/>
        <v>1.4368704458007345E-3</v>
      </c>
      <c r="AA458" s="37">
        <f t="shared" si="193"/>
        <v>1.7336887388941359E-3</v>
      </c>
      <c r="AB458" s="37">
        <f t="shared" si="193"/>
        <v>3.8892646928688169E-3</v>
      </c>
      <c r="AC458" s="37">
        <f t="shared" si="193"/>
        <v>6.2628918893956715E-4</v>
      </c>
      <c r="AD458" s="37">
        <f t="shared" si="193"/>
        <v>2.4248275661349541E-4</v>
      </c>
      <c r="AE458" s="37">
        <f t="shared" si="193"/>
        <v>5.3603283019960273E-5</v>
      </c>
    </row>
    <row r="459" spans="1:31" x14ac:dyDescent="0.2">
      <c r="A459" s="8" t="s">
        <v>43</v>
      </c>
      <c r="B459" s="4" t="s">
        <v>44</v>
      </c>
      <c r="C459" s="37">
        <f t="shared" ref="C459:AE459" si="194">+C17</f>
        <v>8.4288624457859451E-3</v>
      </c>
      <c r="D459" s="37">
        <f t="shared" si="194"/>
        <v>7.4437639283116705E-3</v>
      </c>
      <c r="E459" s="37">
        <f t="shared" si="194"/>
        <v>1.0298250388149346E-2</v>
      </c>
      <c r="F459" s="37">
        <f t="shared" si="194"/>
        <v>1.2050368295573396E-2</v>
      </c>
      <c r="G459" s="37">
        <f t="shared" si="194"/>
        <v>1.2285970844884839E-2</v>
      </c>
      <c r="H459" s="37">
        <f t="shared" si="194"/>
        <v>1.2019623739302616E-2</v>
      </c>
      <c r="I459" s="37">
        <f t="shared" si="194"/>
        <v>1.308310661573424E-2</v>
      </c>
      <c r="J459" s="37">
        <f t="shared" si="194"/>
        <v>1.8948826929866311E-2</v>
      </c>
      <c r="K459" s="37">
        <f t="shared" si="194"/>
        <v>1.9224830560931667E-2</v>
      </c>
      <c r="L459" s="37">
        <f t="shared" si="194"/>
        <v>2.0297533390013809E-2</v>
      </c>
      <c r="M459" s="37">
        <f t="shared" si="194"/>
        <v>1.4879391649814284E-2</v>
      </c>
      <c r="N459" s="37">
        <f t="shared" si="194"/>
        <v>1.8832953082116605E-2</v>
      </c>
      <c r="O459" s="37">
        <f t="shared" si="194"/>
        <v>1.8081576892945518E-2</v>
      </c>
      <c r="P459" s="37">
        <f t="shared" si="194"/>
        <v>1.4197276247482453E-2</v>
      </c>
      <c r="Q459" s="37">
        <f t="shared" si="194"/>
        <v>1.1579204904633978E-2</v>
      </c>
      <c r="R459" s="37">
        <f t="shared" si="194"/>
        <v>1.5587250536399019E-2</v>
      </c>
      <c r="S459" s="37">
        <f t="shared" si="194"/>
        <v>1.7346985751649661E-2</v>
      </c>
      <c r="T459" s="37">
        <f t="shared" si="194"/>
        <v>1.7825180757626347E-2</v>
      </c>
      <c r="U459" s="37">
        <f t="shared" si="194"/>
        <v>1.8409594552450826E-2</v>
      </c>
      <c r="V459" s="37">
        <f t="shared" si="194"/>
        <v>1.7931722270849656E-2</v>
      </c>
      <c r="W459" s="37">
        <f t="shared" si="194"/>
        <v>2.3237880031197373E-2</v>
      </c>
      <c r="X459" s="37">
        <f t="shared" si="194"/>
        <v>2.2158767231241987E-2</v>
      </c>
      <c r="Y459" s="37">
        <f t="shared" si="194"/>
        <v>1.5737230394646261E-2</v>
      </c>
      <c r="Z459" s="37">
        <f t="shared" si="194"/>
        <v>2.5563401681676798E-2</v>
      </c>
      <c r="AA459" s="37">
        <f t="shared" si="194"/>
        <v>2.8656339397496192E-2</v>
      </c>
      <c r="AB459" s="37">
        <f t="shared" si="194"/>
        <v>2.2545505342500324E-2</v>
      </c>
      <c r="AC459" s="37">
        <f t="shared" si="194"/>
        <v>1.6248462409459052E-2</v>
      </c>
      <c r="AD459" s="37">
        <f t="shared" si="194"/>
        <v>2.5283370028606075E-2</v>
      </c>
      <c r="AE459" s="37">
        <f t="shared" si="194"/>
        <v>2.7122993008211214E-2</v>
      </c>
    </row>
    <row r="460" spans="1:31" x14ac:dyDescent="0.2">
      <c r="A460" s="9" t="s">
        <v>71</v>
      </c>
      <c r="B460" s="4" t="s">
        <v>72</v>
      </c>
      <c r="C460" s="37">
        <f t="shared" ref="C460:AE460" si="195">+C31</f>
        <v>9.5377046714591143E-2</v>
      </c>
      <c r="D460" s="37">
        <f t="shared" si="195"/>
        <v>9.9496841124420657E-2</v>
      </c>
      <c r="E460" s="37">
        <f t="shared" si="195"/>
        <v>0.10956259888108594</v>
      </c>
      <c r="F460" s="37">
        <f t="shared" si="195"/>
        <v>0.11716975725834877</v>
      </c>
      <c r="G460" s="37">
        <f t="shared" si="195"/>
        <v>0.13225660696525887</v>
      </c>
      <c r="H460" s="37">
        <f t="shared" si="195"/>
        <v>0.14233362892749915</v>
      </c>
      <c r="I460" s="37">
        <f t="shared" si="195"/>
        <v>0.15131831745287827</v>
      </c>
      <c r="J460" s="37">
        <f t="shared" si="195"/>
        <v>0.15637674268319557</v>
      </c>
      <c r="K460" s="37">
        <f t="shared" si="195"/>
        <v>0.16194820245901265</v>
      </c>
      <c r="L460" s="37">
        <f t="shared" si="195"/>
        <v>0.1657149951291699</v>
      </c>
      <c r="M460" s="37">
        <f t="shared" si="195"/>
        <v>0.16692693596279623</v>
      </c>
      <c r="N460" s="37">
        <f t="shared" si="195"/>
        <v>0.15340569112672917</v>
      </c>
      <c r="O460" s="37">
        <f t="shared" si="195"/>
        <v>0.1565147900893869</v>
      </c>
      <c r="P460" s="37">
        <f t="shared" si="195"/>
        <v>0.15354906334584406</v>
      </c>
      <c r="Q460" s="37">
        <f t="shared" si="195"/>
        <v>0.15517577481455108</v>
      </c>
      <c r="R460" s="37">
        <f t="shared" si="195"/>
        <v>0.15958488378791919</v>
      </c>
      <c r="S460" s="37">
        <f t="shared" si="195"/>
        <v>0.1559281676127664</v>
      </c>
      <c r="T460" s="37">
        <f t="shared" si="195"/>
        <v>0.16502722053541141</v>
      </c>
      <c r="U460" s="37">
        <f t="shared" si="195"/>
        <v>0.17457726614186025</v>
      </c>
      <c r="V460" s="37">
        <f t="shared" si="195"/>
        <v>0.19436878947810771</v>
      </c>
      <c r="W460" s="37">
        <f t="shared" si="195"/>
        <v>0.20845190698726326</v>
      </c>
      <c r="X460" s="37">
        <f t="shared" si="195"/>
        <v>0.20580003761437257</v>
      </c>
      <c r="Y460" s="37">
        <f t="shared" si="195"/>
        <v>0.21689152962643676</v>
      </c>
      <c r="Z460" s="37">
        <f t="shared" si="195"/>
        <v>0.23891910882774267</v>
      </c>
      <c r="AA460" s="37">
        <f t="shared" si="195"/>
        <v>0.24759509187994577</v>
      </c>
      <c r="AB460" s="37">
        <f t="shared" si="195"/>
        <v>0.25138566959236519</v>
      </c>
      <c r="AC460" s="37">
        <f t="shared" si="195"/>
        <v>0.26315561468201942</v>
      </c>
      <c r="AD460" s="37">
        <f t="shared" si="195"/>
        <v>0.26077153656825813</v>
      </c>
      <c r="AE460" s="37">
        <f t="shared" si="195"/>
        <v>0.26103595237000105</v>
      </c>
    </row>
    <row r="461" spans="1:31" x14ac:dyDescent="0.2">
      <c r="A461" s="8" t="s">
        <v>115</v>
      </c>
      <c r="B461" s="4" t="s">
        <v>116</v>
      </c>
      <c r="C461" s="37">
        <f t="shared" ref="C461:AE461" si="196">+C53</f>
        <v>0.27349907467540852</v>
      </c>
      <c r="D461" s="37">
        <f t="shared" si="196"/>
        <v>0.30539666510028274</v>
      </c>
      <c r="E461" s="37">
        <f t="shared" si="196"/>
        <v>0.29665178836852518</v>
      </c>
      <c r="F461" s="37">
        <f t="shared" si="196"/>
        <v>0.2939459324904819</v>
      </c>
      <c r="G461" s="37">
        <f t="shared" si="196"/>
        <v>0.31395318131439354</v>
      </c>
      <c r="H461" s="37">
        <f t="shared" si="196"/>
        <v>0.29697196021887218</v>
      </c>
      <c r="I461" s="37">
        <f t="shared" si="196"/>
        <v>0.3031454977992456</v>
      </c>
      <c r="J461" s="37">
        <f t="shared" si="196"/>
        <v>0.23682714481379002</v>
      </c>
      <c r="K461" s="37">
        <f t="shared" si="196"/>
        <v>0.22669276519560516</v>
      </c>
      <c r="L461" s="37">
        <f t="shared" si="196"/>
        <v>0.22619581503564934</v>
      </c>
      <c r="M461" s="37">
        <f t="shared" si="196"/>
        <v>0.22406231193548498</v>
      </c>
      <c r="N461" s="37">
        <f t="shared" si="196"/>
        <v>0.22857453725184521</v>
      </c>
      <c r="O461" s="37">
        <f t="shared" si="196"/>
        <v>0.23535135174418093</v>
      </c>
      <c r="P461" s="37">
        <f t="shared" si="196"/>
        <v>0.2432407315967203</v>
      </c>
      <c r="Q461" s="37">
        <f t="shared" si="196"/>
        <v>0.25258249758825752</v>
      </c>
      <c r="R461" s="37">
        <f t="shared" si="196"/>
        <v>0.24192864146511453</v>
      </c>
      <c r="S461" s="37">
        <f t="shared" si="196"/>
        <v>0.24171395209524699</v>
      </c>
      <c r="T461" s="37">
        <f t="shared" si="196"/>
        <v>0.24997244798192203</v>
      </c>
      <c r="U461" s="37">
        <f t="shared" si="196"/>
        <v>0.26389750771184656</v>
      </c>
      <c r="V461" s="37">
        <f t="shared" si="196"/>
        <v>0.26999254355247332</v>
      </c>
      <c r="W461" s="37">
        <f t="shared" si="196"/>
        <v>0.26869912434940896</v>
      </c>
      <c r="X461" s="37">
        <f t="shared" si="196"/>
        <v>0.26895195340621686</v>
      </c>
      <c r="Y461" s="37">
        <f t="shared" si="196"/>
        <v>0.26743238667755215</v>
      </c>
      <c r="Z461" s="37">
        <f t="shared" si="196"/>
        <v>0.26291719749139641</v>
      </c>
      <c r="AA461" s="37">
        <f t="shared" si="196"/>
        <v>0.29583801873005544</v>
      </c>
      <c r="AB461" s="37">
        <f t="shared" si="196"/>
        <v>0.24106955414549372</v>
      </c>
      <c r="AC461" s="37">
        <f t="shared" si="196"/>
        <v>0.28446208898222192</v>
      </c>
      <c r="AD461" s="37">
        <f t="shared" si="196"/>
        <v>0.29489635890110544</v>
      </c>
      <c r="AE461" s="37">
        <f t="shared" si="196"/>
        <v>0.31238107827283884</v>
      </c>
    </row>
    <row r="462" spans="1:31" x14ac:dyDescent="0.2">
      <c r="A462" s="8" t="s">
        <v>129</v>
      </c>
      <c r="B462" s="4" t="s">
        <v>130</v>
      </c>
      <c r="C462" s="37">
        <f t="shared" ref="C462:AE462" si="197">+C60</f>
        <v>0</v>
      </c>
      <c r="D462" s="37">
        <f t="shared" si="197"/>
        <v>0</v>
      </c>
      <c r="E462" s="37">
        <f t="shared" si="197"/>
        <v>0</v>
      </c>
      <c r="F462" s="37">
        <f t="shared" si="197"/>
        <v>0</v>
      </c>
      <c r="G462" s="37">
        <f t="shared" si="197"/>
        <v>0</v>
      </c>
      <c r="H462" s="37">
        <f t="shared" si="197"/>
        <v>0</v>
      </c>
      <c r="I462" s="37">
        <f t="shared" si="197"/>
        <v>0</v>
      </c>
      <c r="J462" s="37">
        <f t="shared" si="197"/>
        <v>0</v>
      </c>
      <c r="K462" s="37">
        <f t="shared" si="197"/>
        <v>0</v>
      </c>
      <c r="L462" s="37">
        <f t="shared" si="197"/>
        <v>0</v>
      </c>
      <c r="M462" s="37">
        <f t="shared" si="197"/>
        <v>0</v>
      </c>
      <c r="N462" s="37">
        <f t="shared" si="197"/>
        <v>0</v>
      </c>
      <c r="O462" s="37">
        <f t="shared" si="197"/>
        <v>0</v>
      </c>
      <c r="P462" s="37">
        <f t="shared" si="197"/>
        <v>0</v>
      </c>
      <c r="Q462" s="37">
        <f t="shared" si="197"/>
        <v>0</v>
      </c>
      <c r="R462" s="37">
        <f t="shared" si="197"/>
        <v>0</v>
      </c>
      <c r="S462" s="37">
        <f t="shared" si="197"/>
        <v>0</v>
      </c>
      <c r="T462" s="37">
        <f t="shared" si="197"/>
        <v>0</v>
      </c>
      <c r="U462" s="37">
        <f t="shared" si="197"/>
        <v>0</v>
      </c>
      <c r="V462" s="37">
        <f t="shared" si="197"/>
        <v>0</v>
      </c>
      <c r="W462" s="37">
        <f t="shared" si="197"/>
        <v>1.6903154188351908E-6</v>
      </c>
      <c r="X462" s="37">
        <f t="shared" si="197"/>
        <v>2.1237938137291605E-6</v>
      </c>
      <c r="Y462" s="37">
        <f t="shared" si="197"/>
        <v>1.27831046819586E-5</v>
      </c>
      <c r="Z462" s="37">
        <f t="shared" si="197"/>
        <v>1.5361653250050662E-5</v>
      </c>
      <c r="AA462" s="37">
        <f t="shared" si="197"/>
        <v>1.551203402862209E-5</v>
      </c>
      <c r="AB462" s="37">
        <f t="shared" si="197"/>
        <v>1.3496011337636448E-5</v>
      </c>
      <c r="AC462" s="37">
        <f t="shared" si="197"/>
        <v>9.0662988558404004E-7</v>
      </c>
      <c r="AD462" s="37">
        <f t="shared" si="197"/>
        <v>2.6321996861613025E-6</v>
      </c>
      <c r="AE462" s="37">
        <f t="shared" si="197"/>
        <v>1.1357084449927458E-6</v>
      </c>
    </row>
    <row r="463" spans="1:31" x14ac:dyDescent="0.2">
      <c r="A463" s="9" t="s">
        <v>142</v>
      </c>
      <c r="B463" s="4" t="s">
        <v>143</v>
      </c>
      <c r="C463" s="21">
        <f t="shared" ref="C463:AE463" si="198">+C464+C465+C466</f>
        <v>0</v>
      </c>
      <c r="D463" s="21">
        <f t="shared" si="198"/>
        <v>0</v>
      </c>
      <c r="E463" s="21">
        <f t="shared" si="198"/>
        <v>0</v>
      </c>
      <c r="F463" s="21">
        <f t="shared" si="198"/>
        <v>0</v>
      </c>
      <c r="G463" s="21">
        <f t="shared" si="198"/>
        <v>0</v>
      </c>
      <c r="H463" s="21">
        <f t="shared" si="198"/>
        <v>0</v>
      </c>
      <c r="I463" s="21">
        <f t="shared" si="198"/>
        <v>0</v>
      </c>
      <c r="J463" s="21">
        <f t="shared" si="198"/>
        <v>0</v>
      </c>
      <c r="K463" s="21">
        <f t="shared" si="198"/>
        <v>0</v>
      </c>
      <c r="L463" s="21">
        <f t="shared" si="198"/>
        <v>0</v>
      </c>
      <c r="M463" s="21">
        <f t="shared" si="198"/>
        <v>0</v>
      </c>
      <c r="N463" s="21">
        <f t="shared" si="198"/>
        <v>0</v>
      </c>
      <c r="O463" s="21">
        <f t="shared" si="198"/>
        <v>0</v>
      </c>
      <c r="P463" s="21">
        <f t="shared" si="198"/>
        <v>0</v>
      </c>
      <c r="Q463" s="21">
        <f t="shared" si="198"/>
        <v>0</v>
      </c>
      <c r="R463" s="21">
        <f t="shared" si="198"/>
        <v>0</v>
      </c>
      <c r="S463" s="21">
        <f t="shared" si="198"/>
        <v>0</v>
      </c>
      <c r="T463" s="21">
        <f t="shared" si="198"/>
        <v>0</v>
      </c>
      <c r="U463" s="21">
        <f t="shared" si="198"/>
        <v>0</v>
      </c>
      <c r="V463" s="21">
        <f t="shared" si="198"/>
        <v>0</v>
      </c>
      <c r="W463" s="21">
        <f t="shared" si="198"/>
        <v>0</v>
      </c>
      <c r="X463" s="21">
        <f t="shared" si="198"/>
        <v>0</v>
      </c>
      <c r="Y463" s="21">
        <f t="shared" si="198"/>
        <v>0</v>
      </c>
      <c r="Z463" s="21">
        <f t="shared" si="198"/>
        <v>0</v>
      </c>
      <c r="AA463" s="21">
        <f t="shared" si="198"/>
        <v>0</v>
      </c>
      <c r="AB463" s="21">
        <f t="shared" si="198"/>
        <v>0</v>
      </c>
      <c r="AC463" s="21">
        <f t="shared" si="198"/>
        <v>0</v>
      </c>
      <c r="AD463" s="21">
        <f t="shared" si="198"/>
        <v>0</v>
      </c>
      <c r="AE463" s="21">
        <f t="shared" si="198"/>
        <v>0</v>
      </c>
    </row>
    <row r="464" spans="1:31" x14ac:dyDescent="0.2">
      <c r="A464" s="9" t="s">
        <v>144</v>
      </c>
      <c r="B464" s="4" t="s">
        <v>145</v>
      </c>
      <c r="C464" s="37">
        <f t="shared" ref="C464:AE464" si="199">+C68</f>
        <v>0</v>
      </c>
      <c r="D464" s="37">
        <f t="shared" si="199"/>
        <v>0</v>
      </c>
      <c r="E464" s="37">
        <f t="shared" si="199"/>
        <v>0</v>
      </c>
      <c r="F464" s="37">
        <f t="shared" si="199"/>
        <v>0</v>
      </c>
      <c r="G464" s="37">
        <f t="shared" si="199"/>
        <v>0</v>
      </c>
      <c r="H464" s="37">
        <f t="shared" si="199"/>
        <v>0</v>
      </c>
      <c r="I464" s="37">
        <f t="shared" si="199"/>
        <v>0</v>
      </c>
      <c r="J464" s="37">
        <f t="shared" si="199"/>
        <v>0</v>
      </c>
      <c r="K464" s="37">
        <f t="shared" si="199"/>
        <v>0</v>
      </c>
      <c r="L464" s="37">
        <f t="shared" si="199"/>
        <v>0</v>
      </c>
      <c r="M464" s="37">
        <f t="shared" si="199"/>
        <v>0</v>
      </c>
      <c r="N464" s="37">
        <f t="shared" si="199"/>
        <v>0</v>
      </c>
      <c r="O464" s="37">
        <f t="shared" si="199"/>
        <v>0</v>
      </c>
      <c r="P464" s="37">
        <f t="shared" si="199"/>
        <v>0</v>
      </c>
      <c r="Q464" s="37">
        <f t="shared" si="199"/>
        <v>0</v>
      </c>
      <c r="R464" s="37">
        <f t="shared" si="199"/>
        <v>0</v>
      </c>
      <c r="S464" s="37">
        <f t="shared" si="199"/>
        <v>0</v>
      </c>
      <c r="T464" s="37">
        <f t="shared" si="199"/>
        <v>0</v>
      </c>
      <c r="U464" s="37">
        <f t="shared" si="199"/>
        <v>0</v>
      </c>
      <c r="V464" s="37">
        <f t="shared" si="199"/>
        <v>0</v>
      </c>
      <c r="W464" s="37">
        <f t="shared" si="199"/>
        <v>0</v>
      </c>
      <c r="X464" s="37">
        <f t="shared" si="199"/>
        <v>0</v>
      </c>
      <c r="Y464" s="37">
        <f t="shared" si="199"/>
        <v>0</v>
      </c>
      <c r="Z464" s="37">
        <f t="shared" si="199"/>
        <v>0</v>
      </c>
      <c r="AA464" s="37">
        <f t="shared" si="199"/>
        <v>0</v>
      </c>
      <c r="AB464" s="37">
        <f t="shared" si="199"/>
        <v>0</v>
      </c>
      <c r="AC464" s="37">
        <f t="shared" si="199"/>
        <v>0</v>
      </c>
      <c r="AD464" s="37">
        <f t="shared" si="199"/>
        <v>0</v>
      </c>
      <c r="AE464" s="37">
        <f t="shared" si="199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200">+C80</f>
        <v>0</v>
      </c>
      <c r="D465" s="37">
        <f t="shared" si="200"/>
        <v>0</v>
      </c>
      <c r="E465" s="37">
        <f t="shared" si="200"/>
        <v>0</v>
      </c>
      <c r="F465" s="37">
        <f t="shared" si="200"/>
        <v>0</v>
      </c>
      <c r="G465" s="37">
        <f t="shared" si="200"/>
        <v>0</v>
      </c>
      <c r="H465" s="37">
        <f t="shared" si="200"/>
        <v>0</v>
      </c>
      <c r="I465" s="37">
        <f t="shared" si="200"/>
        <v>0</v>
      </c>
      <c r="J465" s="37">
        <f t="shared" si="200"/>
        <v>0</v>
      </c>
      <c r="K465" s="37">
        <f t="shared" si="200"/>
        <v>0</v>
      </c>
      <c r="L465" s="37">
        <f t="shared" si="200"/>
        <v>0</v>
      </c>
      <c r="M465" s="37">
        <f t="shared" si="200"/>
        <v>0</v>
      </c>
      <c r="N465" s="37">
        <f t="shared" si="200"/>
        <v>0</v>
      </c>
      <c r="O465" s="37">
        <f t="shared" si="200"/>
        <v>0</v>
      </c>
      <c r="P465" s="37">
        <f t="shared" si="200"/>
        <v>0</v>
      </c>
      <c r="Q465" s="37">
        <f t="shared" si="200"/>
        <v>0</v>
      </c>
      <c r="R465" s="37">
        <f t="shared" si="200"/>
        <v>0</v>
      </c>
      <c r="S465" s="37">
        <f t="shared" si="200"/>
        <v>0</v>
      </c>
      <c r="T465" s="37">
        <f t="shared" si="200"/>
        <v>0</v>
      </c>
      <c r="U465" s="37">
        <f t="shared" si="200"/>
        <v>0</v>
      </c>
      <c r="V465" s="37">
        <f t="shared" si="200"/>
        <v>0</v>
      </c>
      <c r="W465" s="37">
        <f t="shared" si="200"/>
        <v>0</v>
      </c>
      <c r="X465" s="37">
        <f t="shared" si="200"/>
        <v>0</v>
      </c>
      <c r="Y465" s="37">
        <f t="shared" si="200"/>
        <v>0</v>
      </c>
      <c r="Z465" s="37">
        <f t="shared" si="200"/>
        <v>0</v>
      </c>
      <c r="AA465" s="37">
        <f t="shared" si="200"/>
        <v>0</v>
      </c>
      <c r="AB465" s="37">
        <f t="shared" si="200"/>
        <v>0</v>
      </c>
      <c r="AC465" s="37">
        <f t="shared" si="200"/>
        <v>0</v>
      </c>
      <c r="AD465" s="37">
        <f t="shared" si="200"/>
        <v>0</v>
      </c>
      <c r="AE465" s="37">
        <f t="shared" si="200"/>
        <v>0</v>
      </c>
    </row>
    <row r="466" spans="1:31" x14ac:dyDescent="0.2">
      <c r="A466" s="8" t="s">
        <v>199</v>
      </c>
      <c r="B466" s="4" t="s">
        <v>200</v>
      </c>
      <c r="C466" s="37">
        <f t="shared" ref="C466:AE466" si="201">+C102</f>
        <v>0</v>
      </c>
      <c r="D466" s="37">
        <f t="shared" si="201"/>
        <v>0</v>
      </c>
      <c r="E466" s="37">
        <f t="shared" si="201"/>
        <v>0</v>
      </c>
      <c r="F466" s="37">
        <f t="shared" si="201"/>
        <v>0</v>
      </c>
      <c r="G466" s="37">
        <f t="shared" si="201"/>
        <v>0</v>
      </c>
      <c r="H466" s="37">
        <f t="shared" si="201"/>
        <v>0</v>
      </c>
      <c r="I466" s="37">
        <f t="shared" si="201"/>
        <v>0</v>
      </c>
      <c r="J466" s="37">
        <f t="shared" si="201"/>
        <v>0</v>
      </c>
      <c r="K466" s="37">
        <f t="shared" si="201"/>
        <v>0</v>
      </c>
      <c r="L466" s="37">
        <f t="shared" si="201"/>
        <v>0</v>
      </c>
      <c r="M466" s="37">
        <f t="shared" si="201"/>
        <v>0</v>
      </c>
      <c r="N466" s="37">
        <f t="shared" si="201"/>
        <v>0</v>
      </c>
      <c r="O466" s="37">
        <f t="shared" si="201"/>
        <v>0</v>
      </c>
      <c r="P466" s="37">
        <f t="shared" si="201"/>
        <v>0</v>
      </c>
      <c r="Q466" s="37">
        <f t="shared" si="201"/>
        <v>0</v>
      </c>
      <c r="R466" s="37">
        <f t="shared" si="201"/>
        <v>0</v>
      </c>
      <c r="S466" s="37">
        <f t="shared" si="201"/>
        <v>0</v>
      </c>
      <c r="T466" s="37">
        <f t="shared" si="201"/>
        <v>0</v>
      </c>
      <c r="U466" s="37">
        <f t="shared" si="201"/>
        <v>0</v>
      </c>
      <c r="V466" s="37">
        <f t="shared" si="201"/>
        <v>0</v>
      </c>
      <c r="W466" s="37">
        <f t="shared" si="201"/>
        <v>0</v>
      </c>
      <c r="X466" s="37">
        <f t="shared" si="201"/>
        <v>0</v>
      </c>
      <c r="Y466" s="37">
        <f t="shared" si="201"/>
        <v>0</v>
      </c>
      <c r="Z466" s="37">
        <f t="shared" si="201"/>
        <v>0</v>
      </c>
      <c r="AA466" s="37">
        <f t="shared" si="201"/>
        <v>0</v>
      </c>
      <c r="AB466" s="37">
        <f t="shared" si="201"/>
        <v>0</v>
      </c>
      <c r="AC466" s="37">
        <f t="shared" si="201"/>
        <v>0</v>
      </c>
      <c r="AD466" s="37">
        <f t="shared" si="201"/>
        <v>0</v>
      </c>
      <c r="AE466" s="37">
        <f t="shared" si="201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2">+C468+C469+C470</f>
        <v>0</v>
      </c>
      <c r="D467" s="21">
        <f t="shared" si="202"/>
        <v>0</v>
      </c>
      <c r="E467" s="21">
        <f t="shared" si="202"/>
        <v>0</v>
      </c>
      <c r="F467" s="21">
        <f t="shared" si="202"/>
        <v>0</v>
      </c>
      <c r="G467" s="21">
        <f t="shared" si="202"/>
        <v>0</v>
      </c>
      <c r="H467" s="21">
        <f t="shared" si="202"/>
        <v>0</v>
      </c>
      <c r="I467" s="21">
        <f t="shared" si="202"/>
        <v>0</v>
      </c>
      <c r="J467" s="21">
        <f t="shared" si="202"/>
        <v>0</v>
      </c>
      <c r="K467" s="21">
        <f t="shared" si="202"/>
        <v>0</v>
      </c>
      <c r="L467" s="21">
        <f t="shared" si="202"/>
        <v>0</v>
      </c>
      <c r="M467" s="21">
        <f t="shared" si="202"/>
        <v>0</v>
      </c>
      <c r="N467" s="21">
        <f t="shared" si="202"/>
        <v>0</v>
      </c>
      <c r="O467" s="21">
        <f t="shared" si="202"/>
        <v>0</v>
      </c>
      <c r="P467" s="21">
        <f t="shared" si="202"/>
        <v>0</v>
      </c>
      <c r="Q467" s="21">
        <f t="shared" si="202"/>
        <v>0</v>
      </c>
      <c r="R467" s="21">
        <f t="shared" si="202"/>
        <v>0</v>
      </c>
      <c r="S467" s="21">
        <f t="shared" si="202"/>
        <v>0</v>
      </c>
      <c r="T467" s="21">
        <f t="shared" si="202"/>
        <v>0</v>
      </c>
      <c r="U467" s="21">
        <f t="shared" si="202"/>
        <v>0</v>
      </c>
      <c r="V467" s="21">
        <f t="shared" si="202"/>
        <v>0</v>
      </c>
      <c r="W467" s="21">
        <f t="shared" si="202"/>
        <v>0</v>
      </c>
      <c r="X467" s="21">
        <f t="shared" si="202"/>
        <v>0</v>
      </c>
      <c r="Y467" s="21">
        <f t="shared" si="202"/>
        <v>0</v>
      </c>
      <c r="Z467" s="21">
        <f t="shared" si="202"/>
        <v>0</v>
      </c>
      <c r="AA467" s="21">
        <f t="shared" si="202"/>
        <v>0</v>
      </c>
      <c r="AB467" s="21">
        <f t="shared" si="202"/>
        <v>0</v>
      </c>
      <c r="AC467" s="21">
        <f t="shared" si="202"/>
        <v>0</v>
      </c>
      <c r="AD467" s="21">
        <f t="shared" si="202"/>
        <v>0</v>
      </c>
      <c r="AE467" s="21">
        <f t="shared" si="2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3">+C472+C478+C489+C497+C502+C508+C515+C520</f>
        <v>0</v>
      </c>
      <c r="D471" s="28">
        <f t="shared" si="203"/>
        <v>0</v>
      </c>
      <c r="E471" s="28">
        <f t="shared" si="203"/>
        <v>0</v>
      </c>
      <c r="F471" s="28">
        <f t="shared" si="203"/>
        <v>0</v>
      </c>
      <c r="G471" s="28">
        <f t="shared" si="203"/>
        <v>0</v>
      </c>
      <c r="H471" s="28">
        <f t="shared" si="203"/>
        <v>0</v>
      </c>
      <c r="I471" s="28">
        <f t="shared" si="203"/>
        <v>0</v>
      </c>
      <c r="J471" s="28">
        <f t="shared" si="203"/>
        <v>0</v>
      </c>
      <c r="K471" s="28">
        <f t="shared" si="203"/>
        <v>0</v>
      </c>
      <c r="L471" s="28">
        <f t="shared" si="203"/>
        <v>0</v>
      </c>
      <c r="M471" s="28">
        <f t="shared" si="203"/>
        <v>0</v>
      </c>
      <c r="N471" s="28">
        <f t="shared" si="203"/>
        <v>0</v>
      </c>
      <c r="O471" s="28">
        <f t="shared" si="203"/>
        <v>0</v>
      </c>
      <c r="P471" s="28">
        <f t="shared" si="203"/>
        <v>0</v>
      </c>
      <c r="Q471" s="28">
        <f t="shared" si="203"/>
        <v>0</v>
      </c>
      <c r="R471" s="28">
        <f t="shared" si="203"/>
        <v>0</v>
      </c>
      <c r="S471" s="28">
        <f t="shared" si="203"/>
        <v>0</v>
      </c>
      <c r="T471" s="28">
        <f t="shared" si="203"/>
        <v>0</v>
      </c>
      <c r="U471" s="28">
        <f t="shared" si="203"/>
        <v>0</v>
      </c>
      <c r="V471" s="28">
        <f t="shared" si="203"/>
        <v>0</v>
      </c>
      <c r="W471" s="28">
        <f t="shared" si="203"/>
        <v>0</v>
      </c>
      <c r="X471" s="28">
        <f t="shared" si="203"/>
        <v>0</v>
      </c>
      <c r="Y471" s="28">
        <f t="shared" si="203"/>
        <v>0</v>
      </c>
      <c r="Z471" s="28">
        <f t="shared" si="203"/>
        <v>0</v>
      </c>
      <c r="AA471" s="28">
        <f t="shared" si="203"/>
        <v>0</v>
      </c>
      <c r="AB471" s="28">
        <f t="shared" si="203"/>
        <v>0</v>
      </c>
      <c r="AC471" s="28">
        <f t="shared" si="203"/>
        <v>0</v>
      </c>
      <c r="AD471" s="28">
        <f t="shared" si="203"/>
        <v>0</v>
      </c>
      <c r="AE471" s="28">
        <f t="shared" si="2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4">+C473+C474+C475+C476+C477</f>
        <v>0</v>
      </c>
      <c r="D472" s="21">
        <f t="shared" si="204"/>
        <v>0</v>
      </c>
      <c r="E472" s="21">
        <f t="shared" si="204"/>
        <v>0</v>
      </c>
      <c r="F472" s="21">
        <f t="shared" si="204"/>
        <v>0</v>
      </c>
      <c r="G472" s="21">
        <f t="shared" si="204"/>
        <v>0</v>
      </c>
      <c r="H472" s="21">
        <f t="shared" si="204"/>
        <v>0</v>
      </c>
      <c r="I472" s="21">
        <f t="shared" si="204"/>
        <v>0</v>
      </c>
      <c r="J472" s="21">
        <f t="shared" si="204"/>
        <v>0</v>
      </c>
      <c r="K472" s="21">
        <f t="shared" si="204"/>
        <v>0</v>
      </c>
      <c r="L472" s="21">
        <f t="shared" si="204"/>
        <v>0</v>
      </c>
      <c r="M472" s="21">
        <f t="shared" si="204"/>
        <v>0</v>
      </c>
      <c r="N472" s="21">
        <f t="shared" si="204"/>
        <v>0</v>
      </c>
      <c r="O472" s="21">
        <f t="shared" si="204"/>
        <v>0</v>
      </c>
      <c r="P472" s="21">
        <f t="shared" si="204"/>
        <v>0</v>
      </c>
      <c r="Q472" s="21">
        <f t="shared" si="204"/>
        <v>0</v>
      </c>
      <c r="R472" s="21">
        <f t="shared" si="204"/>
        <v>0</v>
      </c>
      <c r="S472" s="21">
        <f t="shared" si="204"/>
        <v>0</v>
      </c>
      <c r="T472" s="21">
        <f t="shared" si="204"/>
        <v>0</v>
      </c>
      <c r="U472" s="21">
        <f t="shared" si="204"/>
        <v>0</v>
      </c>
      <c r="V472" s="21">
        <f t="shared" si="204"/>
        <v>0</v>
      </c>
      <c r="W472" s="21">
        <f t="shared" si="204"/>
        <v>0</v>
      </c>
      <c r="X472" s="21">
        <f t="shared" si="204"/>
        <v>0</v>
      </c>
      <c r="Y472" s="21">
        <f t="shared" si="204"/>
        <v>0</v>
      </c>
      <c r="Z472" s="21">
        <f t="shared" si="204"/>
        <v>0</v>
      </c>
      <c r="AA472" s="21">
        <f t="shared" si="204"/>
        <v>0</v>
      </c>
      <c r="AB472" s="21">
        <f t="shared" si="204"/>
        <v>0</v>
      </c>
      <c r="AC472" s="21">
        <f t="shared" si="204"/>
        <v>0</v>
      </c>
      <c r="AD472" s="21">
        <f t="shared" si="204"/>
        <v>0</v>
      </c>
      <c r="AE472" s="21">
        <f t="shared" si="2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5">+C483+C486+C488</f>
        <v>0</v>
      </c>
      <c r="D478" s="21">
        <f t="shared" si="205"/>
        <v>0</v>
      </c>
      <c r="E478" s="21">
        <f t="shared" si="205"/>
        <v>0</v>
      </c>
      <c r="F478" s="21">
        <f t="shared" si="205"/>
        <v>0</v>
      </c>
      <c r="G478" s="21">
        <f t="shared" si="205"/>
        <v>0</v>
      </c>
      <c r="H478" s="21">
        <f t="shared" si="205"/>
        <v>0</v>
      </c>
      <c r="I478" s="21">
        <f t="shared" si="205"/>
        <v>0</v>
      </c>
      <c r="J478" s="21">
        <f t="shared" si="205"/>
        <v>0</v>
      </c>
      <c r="K478" s="21">
        <f t="shared" si="205"/>
        <v>0</v>
      </c>
      <c r="L478" s="21">
        <f t="shared" si="205"/>
        <v>0</v>
      </c>
      <c r="M478" s="21">
        <f t="shared" si="205"/>
        <v>0</v>
      </c>
      <c r="N478" s="21">
        <f t="shared" si="205"/>
        <v>0</v>
      </c>
      <c r="O478" s="21">
        <f t="shared" si="205"/>
        <v>0</v>
      </c>
      <c r="P478" s="21">
        <f t="shared" si="205"/>
        <v>0</v>
      </c>
      <c r="Q478" s="21">
        <f t="shared" si="205"/>
        <v>0</v>
      </c>
      <c r="R478" s="21">
        <f t="shared" si="205"/>
        <v>0</v>
      </c>
      <c r="S478" s="21">
        <f t="shared" si="205"/>
        <v>0</v>
      </c>
      <c r="T478" s="21">
        <f t="shared" si="205"/>
        <v>0</v>
      </c>
      <c r="U478" s="21">
        <f t="shared" si="205"/>
        <v>0</v>
      </c>
      <c r="V478" s="21">
        <f t="shared" si="205"/>
        <v>0</v>
      </c>
      <c r="W478" s="21">
        <f t="shared" si="205"/>
        <v>0</v>
      </c>
      <c r="X478" s="21">
        <f t="shared" si="205"/>
        <v>0</v>
      </c>
      <c r="Y478" s="21">
        <f t="shared" si="205"/>
        <v>0</v>
      </c>
      <c r="Z478" s="21">
        <f t="shared" si="205"/>
        <v>0</v>
      </c>
      <c r="AA478" s="21">
        <f t="shared" si="205"/>
        <v>0</v>
      </c>
      <c r="AB478" s="21">
        <f t="shared" si="205"/>
        <v>0</v>
      </c>
      <c r="AC478" s="21">
        <f t="shared" si="205"/>
        <v>0</v>
      </c>
      <c r="AD478" s="21">
        <f t="shared" si="205"/>
        <v>0</v>
      </c>
      <c r="AE478" s="21">
        <f t="shared" si="205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6">+C127</f>
        <v>0</v>
      </c>
      <c r="D483" s="37">
        <f t="shared" si="206"/>
        <v>0</v>
      </c>
      <c r="E483" s="37">
        <f t="shared" si="206"/>
        <v>0</v>
      </c>
      <c r="F483" s="37">
        <f t="shared" si="206"/>
        <v>0</v>
      </c>
      <c r="G483" s="37">
        <f t="shared" si="206"/>
        <v>0</v>
      </c>
      <c r="H483" s="37">
        <f t="shared" si="206"/>
        <v>0</v>
      </c>
      <c r="I483" s="37">
        <f t="shared" si="206"/>
        <v>0</v>
      </c>
      <c r="J483" s="37">
        <f t="shared" si="206"/>
        <v>0</v>
      </c>
      <c r="K483" s="37">
        <f t="shared" si="206"/>
        <v>0</v>
      </c>
      <c r="L483" s="37">
        <f t="shared" si="206"/>
        <v>0</v>
      </c>
      <c r="M483" s="37">
        <f t="shared" si="206"/>
        <v>0</v>
      </c>
      <c r="N483" s="37">
        <f t="shared" si="206"/>
        <v>0</v>
      </c>
      <c r="O483" s="37">
        <f t="shared" si="206"/>
        <v>0</v>
      </c>
      <c r="P483" s="37">
        <f t="shared" si="206"/>
        <v>0</v>
      </c>
      <c r="Q483" s="37">
        <f t="shared" si="206"/>
        <v>0</v>
      </c>
      <c r="R483" s="37">
        <f t="shared" si="206"/>
        <v>0</v>
      </c>
      <c r="S483" s="37">
        <f t="shared" si="206"/>
        <v>0</v>
      </c>
      <c r="T483" s="37">
        <f t="shared" si="206"/>
        <v>0</v>
      </c>
      <c r="U483" s="37">
        <f t="shared" si="206"/>
        <v>0</v>
      </c>
      <c r="V483" s="37">
        <f t="shared" si="206"/>
        <v>0</v>
      </c>
      <c r="W483" s="37">
        <f t="shared" si="206"/>
        <v>0</v>
      </c>
      <c r="X483" s="37">
        <f t="shared" si="206"/>
        <v>0</v>
      </c>
      <c r="Y483" s="37">
        <f t="shared" si="206"/>
        <v>0</v>
      </c>
      <c r="Z483" s="37">
        <f t="shared" si="206"/>
        <v>0</v>
      </c>
      <c r="AA483" s="37">
        <f t="shared" si="206"/>
        <v>0</v>
      </c>
      <c r="AB483" s="37">
        <f t="shared" si="206"/>
        <v>0</v>
      </c>
      <c r="AC483" s="37">
        <f t="shared" si="206"/>
        <v>0</v>
      </c>
      <c r="AD483" s="37">
        <f t="shared" si="206"/>
        <v>0</v>
      </c>
      <c r="AE483" s="37">
        <f t="shared" si="206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7">+C130</f>
        <v>0</v>
      </c>
      <c r="D486" s="37">
        <f t="shared" si="207"/>
        <v>0</v>
      </c>
      <c r="E486" s="37">
        <f t="shared" si="207"/>
        <v>0</v>
      </c>
      <c r="F486" s="37">
        <f t="shared" si="207"/>
        <v>0</v>
      </c>
      <c r="G486" s="37">
        <f t="shared" si="207"/>
        <v>0</v>
      </c>
      <c r="H486" s="37">
        <f t="shared" si="207"/>
        <v>0</v>
      </c>
      <c r="I486" s="37">
        <f t="shared" si="207"/>
        <v>0</v>
      </c>
      <c r="J486" s="37">
        <f t="shared" si="207"/>
        <v>0</v>
      </c>
      <c r="K486" s="37">
        <f t="shared" si="207"/>
        <v>0</v>
      </c>
      <c r="L486" s="37">
        <f t="shared" si="207"/>
        <v>0</v>
      </c>
      <c r="M486" s="37">
        <f t="shared" si="207"/>
        <v>0</v>
      </c>
      <c r="N486" s="37">
        <f t="shared" si="207"/>
        <v>0</v>
      </c>
      <c r="O486" s="37">
        <f t="shared" si="207"/>
        <v>0</v>
      </c>
      <c r="P486" s="37">
        <f t="shared" si="207"/>
        <v>0</v>
      </c>
      <c r="Q486" s="37">
        <f t="shared" si="207"/>
        <v>0</v>
      </c>
      <c r="R486" s="37">
        <f t="shared" si="207"/>
        <v>0</v>
      </c>
      <c r="S486" s="37">
        <f t="shared" si="207"/>
        <v>0</v>
      </c>
      <c r="T486" s="37">
        <f t="shared" si="207"/>
        <v>0</v>
      </c>
      <c r="U486" s="37">
        <f t="shared" si="207"/>
        <v>0</v>
      </c>
      <c r="V486" s="37">
        <f t="shared" si="207"/>
        <v>0</v>
      </c>
      <c r="W486" s="37">
        <f t="shared" si="207"/>
        <v>0</v>
      </c>
      <c r="X486" s="37">
        <f t="shared" si="207"/>
        <v>0</v>
      </c>
      <c r="Y486" s="37">
        <f t="shared" si="207"/>
        <v>0</v>
      </c>
      <c r="Z486" s="37">
        <f t="shared" si="207"/>
        <v>0</v>
      </c>
      <c r="AA486" s="37">
        <f t="shared" si="207"/>
        <v>0</v>
      </c>
      <c r="AB486" s="37">
        <f t="shared" si="207"/>
        <v>0</v>
      </c>
      <c r="AC486" s="37">
        <f t="shared" si="207"/>
        <v>0</v>
      </c>
      <c r="AD486" s="37">
        <f t="shared" si="207"/>
        <v>0</v>
      </c>
      <c r="AE486" s="37">
        <f t="shared" si="20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8">+C140</f>
        <v>0</v>
      </c>
      <c r="D488" s="37">
        <f t="shared" si="208"/>
        <v>0</v>
      </c>
      <c r="E488" s="37">
        <f t="shared" si="208"/>
        <v>0</v>
      </c>
      <c r="F488" s="37">
        <f t="shared" si="208"/>
        <v>0</v>
      </c>
      <c r="G488" s="37">
        <f t="shared" si="208"/>
        <v>0</v>
      </c>
      <c r="H488" s="37">
        <f t="shared" si="208"/>
        <v>0</v>
      </c>
      <c r="I488" s="37">
        <f t="shared" si="208"/>
        <v>0</v>
      </c>
      <c r="J488" s="37">
        <f t="shared" si="208"/>
        <v>0</v>
      </c>
      <c r="K488" s="37">
        <f t="shared" si="208"/>
        <v>0</v>
      </c>
      <c r="L488" s="37">
        <f t="shared" si="208"/>
        <v>0</v>
      </c>
      <c r="M488" s="37">
        <f t="shared" si="208"/>
        <v>0</v>
      </c>
      <c r="N488" s="37">
        <f t="shared" si="208"/>
        <v>0</v>
      </c>
      <c r="O488" s="37">
        <f t="shared" si="208"/>
        <v>0</v>
      </c>
      <c r="P488" s="37">
        <f t="shared" si="208"/>
        <v>0</v>
      </c>
      <c r="Q488" s="37">
        <f t="shared" si="208"/>
        <v>0</v>
      </c>
      <c r="R488" s="37">
        <f t="shared" si="208"/>
        <v>0</v>
      </c>
      <c r="S488" s="37">
        <f t="shared" si="208"/>
        <v>0</v>
      </c>
      <c r="T488" s="37">
        <f t="shared" si="208"/>
        <v>0</v>
      </c>
      <c r="U488" s="37">
        <f t="shared" si="208"/>
        <v>0</v>
      </c>
      <c r="V488" s="37">
        <f t="shared" si="208"/>
        <v>0</v>
      </c>
      <c r="W488" s="37">
        <f t="shared" si="208"/>
        <v>0</v>
      </c>
      <c r="X488" s="37">
        <f t="shared" si="208"/>
        <v>0</v>
      </c>
      <c r="Y488" s="37">
        <f t="shared" si="208"/>
        <v>0</v>
      </c>
      <c r="Z488" s="37">
        <f t="shared" si="208"/>
        <v>0</v>
      </c>
      <c r="AA488" s="37">
        <f t="shared" si="208"/>
        <v>0</v>
      </c>
      <c r="AB488" s="37">
        <f t="shared" si="208"/>
        <v>0</v>
      </c>
      <c r="AC488" s="37">
        <f t="shared" si="208"/>
        <v>0</v>
      </c>
      <c r="AD488" s="37">
        <f t="shared" si="208"/>
        <v>0</v>
      </c>
      <c r="AE488" s="37">
        <f t="shared" si="208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9">+C490+C491+C496</f>
        <v>0</v>
      </c>
      <c r="D489" s="21">
        <f t="shared" si="209"/>
        <v>0</v>
      </c>
      <c r="E489" s="21">
        <f t="shared" si="209"/>
        <v>0</v>
      </c>
      <c r="F489" s="21">
        <f t="shared" si="209"/>
        <v>0</v>
      </c>
      <c r="G489" s="21">
        <f t="shared" si="209"/>
        <v>0</v>
      </c>
      <c r="H489" s="21">
        <f t="shared" si="209"/>
        <v>0</v>
      </c>
      <c r="I489" s="21">
        <f t="shared" si="209"/>
        <v>0</v>
      </c>
      <c r="J489" s="21">
        <f t="shared" si="209"/>
        <v>0</v>
      </c>
      <c r="K489" s="21">
        <f t="shared" si="209"/>
        <v>0</v>
      </c>
      <c r="L489" s="21">
        <f t="shared" si="209"/>
        <v>0</v>
      </c>
      <c r="M489" s="21">
        <f t="shared" si="209"/>
        <v>0</v>
      </c>
      <c r="N489" s="21">
        <f t="shared" si="209"/>
        <v>0</v>
      </c>
      <c r="O489" s="21">
        <f t="shared" si="209"/>
        <v>0</v>
      </c>
      <c r="P489" s="21">
        <f t="shared" si="209"/>
        <v>0</v>
      </c>
      <c r="Q489" s="21">
        <f t="shared" si="209"/>
        <v>0</v>
      </c>
      <c r="R489" s="21">
        <f t="shared" si="209"/>
        <v>0</v>
      </c>
      <c r="S489" s="21">
        <f t="shared" si="209"/>
        <v>0</v>
      </c>
      <c r="T489" s="21">
        <f t="shared" si="209"/>
        <v>0</v>
      </c>
      <c r="U489" s="21">
        <f t="shared" si="209"/>
        <v>0</v>
      </c>
      <c r="V489" s="21">
        <f t="shared" si="209"/>
        <v>0</v>
      </c>
      <c r="W489" s="21">
        <f t="shared" si="209"/>
        <v>0</v>
      </c>
      <c r="X489" s="21">
        <f t="shared" si="209"/>
        <v>0</v>
      </c>
      <c r="Y489" s="21">
        <f t="shared" si="209"/>
        <v>0</v>
      </c>
      <c r="Z489" s="21">
        <f t="shared" si="209"/>
        <v>0</v>
      </c>
      <c r="AA489" s="21">
        <f t="shared" si="209"/>
        <v>0</v>
      </c>
      <c r="AB489" s="21">
        <f t="shared" si="209"/>
        <v>0</v>
      </c>
      <c r="AC489" s="21">
        <f t="shared" si="209"/>
        <v>0</v>
      </c>
      <c r="AD489" s="21">
        <f t="shared" si="209"/>
        <v>0</v>
      </c>
      <c r="AE489" s="21">
        <f t="shared" si="209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10">+C142</f>
        <v>0</v>
      </c>
      <c r="D490" s="37">
        <f t="shared" si="210"/>
        <v>0</v>
      </c>
      <c r="E490" s="37">
        <f t="shared" si="210"/>
        <v>0</v>
      </c>
      <c r="F490" s="37">
        <f t="shared" si="210"/>
        <v>0</v>
      </c>
      <c r="G490" s="37">
        <f t="shared" si="210"/>
        <v>0</v>
      </c>
      <c r="H490" s="37">
        <f t="shared" si="210"/>
        <v>0</v>
      </c>
      <c r="I490" s="37">
        <f t="shared" si="210"/>
        <v>0</v>
      </c>
      <c r="J490" s="37">
        <f t="shared" si="210"/>
        <v>0</v>
      </c>
      <c r="K490" s="37">
        <f t="shared" si="210"/>
        <v>0</v>
      </c>
      <c r="L490" s="37">
        <f t="shared" si="210"/>
        <v>0</v>
      </c>
      <c r="M490" s="37">
        <f t="shared" si="210"/>
        <v>0</v>
      </c>
      <c r="N490" s="37">
        <f t="shared" si="210"/>
        <v>0</v>
      </c>
      <c r="O490" s="37">
        <f t="shared" si="210"/>
        <v>0</v>
      </c>
      <c r="P490" s="37">
        <f t="shared" si="210"/>
        <v>0</v>
      </c>
      <c r="Q490" s="37">
        <f t="shared" si="210"/>
        <v>0</v>
      </c>
      <c r="R490" s="37">
        <f t="shared" si="210"/>
        <v>0</v>
      </c>
      <c r="S490" s="37">
        <f t="shared" si="210"/>
        <v>0</v>
      </c>
      <c r="T490" s="37">
        <f t="shared" si="210"/>
        <v>0</v>
      </c>
      <c r="U490" s="37">
        <f t="shared" si="210"/>
        <v>0</v>
      </c>
      <c r="V490" s="37">
        <f t="shared" si="210"/>
        <v>0</v>
      </c>
      <c r="W490" s="37">
        <f t="shared" si="210"/>
        <v>0</v>
      </c>
      <c r="X490" s="37">
        <f t="shared" si="210"/>
        <v>0</v>
      </c>
      <c r="Y490" s="37">
        <f t="shared" si="210"/>
        <v>0</v>
      </c>
      <c r="Z490" s="37">
        <f t="shared" si="210"/>
        <v>0</v>
      </c>
      <c r="AA490" s="37">
        <f t="shared" si="210"/>
        <v>0</v>
      </c>
      <c r="AB490" s="37">
        <f t="shared" si="210"/>
        <v>0</v>
      </c>
      <c r="AC490" s="37">
        <f t="shared" si="210"/>
        <v>0</v>
      </c>
      <c r="AD490" s="37">
        <f t="shared" si="210"/>
        <v>0</v>
      </c>
      <c r="AE490" s="37">
        <f t="shared" si="210"/>
        <v>0</v>
      </c>
    </row>
    <row r="491" spans="1:31" x14ac:dyDescent="0.2">
      <c r="A491" s="9" t="s">
        <v>310</v>
      </c>
      <c r="B491" s="4" t="s">
        <v>311</v>
      </c>
      <c r="C491" s="37">
        <f t="shared" si="210"/>
        <v>0</v>
      </c>
      <c r="D491" s="37">
        <f t="shared" si="210"/>
        <v>0</v>
      </c>
      <c r="E491" s="37">
        <f t="shared" si="210"/>
        <v>0</v>
      </c>
      <c r="F491" s="37">
        <f t="shared" si="210"/>
        <v>0</v>
      </c>
      <c r="G491" s="37">
        <f t="shared" si="210"/>
        <v>0</v>
      </c>
      <c r="H491" s="37">
        <f t="shared" si="210"/>
        <v>0</v>
      </c>
      <c r="I491" s="37">
        <f t="shared" si="210"/>
        <v>0</v>
      </c>
      <c r="J491" s="37">
        <f t="shared" si="210"/>
        <v>0</v>
      </c>
      <c r="K491" s="37">
        <f t="shared" si="210"/>
        <v>0</v>
      </c>
      <c r="L491" s="37">
        <f t="shared" si="210"/>
        <v>0</v>
      </c>
      <c r="M491" s="37">
        <f t="shared" si="210"/>
        <v>0</v>
      </c>
      <c r="N491" s="37">
        <f t="shared" si="210"/>
        <v>0</v>
      </c>
      <c r="O491" s="37">
        <f t="shared" si="210"/>
        <v>0</v>
      </c>
      <c r="P491" s="37">
        <f t="shared" si="210"/>
        <v>0</v>
      </c>
      <c r="Q491" s="37">
        <f t="shared" si="210"/>
        <v>0</v>
      </c>
      <c r="R491" s="37">
        <f t="shared" si="210"/>
        <v>0</v>
      </c>
      <c r="S491" s="37">
        <f t="shared" si="210"/>
        <v>0</v>
      </c>
      <c r="T491" s="37">
        <f t="shared" si="210"/>
        <v>0</v>
      </c>
      <c r="U491" s="37">
        <f t="shared" si="210"/>
        <v>0</v>
      </c>
      <c r="V491" s="37">
        <f t="shared" si="210"/>
        <v>0</v>
      </c>
      <c r="W491" s="37">
        <f t="shared" si="210"/>
        <v>0</v>
      </c>
      <c r="X491" s="37">
        <f t="shared" si="210"/>
        <v>0</v>
      </c>
      <c r="Y491" s="37">
        <f t="shared" si="210"/>
        <v>0</v>
      </c>
      <c r="Z491" s="37">
        <f t="shared" si="210"/>
        <v>0</v>
      </c>
      <c r="AA491" s="37">
        <f t="shared" si="210"/>
        <v>0</v>
      </c>
      <c r="AB491" s="37">
        <f t="shared" si="210"/>
        <v>0</v>
      </c>
      <c r="AC491" s="37">
        <f t="shared" si="210"/>
        <v>0</v>
      </c>
      <c r="AD491" s="37">
        <f t="shared" si="210"/>
        <v>0</v>
      </c>
      <c r="AE491" s="37">
        <f t="shared" si="210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11">+C521+C522+C523</f>
        <v>0</v>
      </c>
      <c r="D520" s="21">
        <f t="shared" si="211"/>
        <v>0</v>
      </c>
      <c r="E520" s="21">
        <f t="shared" si="211"/>
        <v>0</v>
      </c>
      <c r="F520" s="21">
        <f t="shared" si="211"/>
        <v>0</v>
      </c>
      <c r="G520" s="21">
        <f t="shared" si="211"/>
        <v>0</v>
      </c>
      <c r="H520" s="21">
        <f t="shared" si="211"/>
        <v>0</v>
      </c>
      <c r="I520" s="21">
        <f t="shared" si="211"/>
        <v>0</v>
      </c>
      <c r="J520" s="21">
        <f t="shared" si="211"/>
        <v>0</v>
      </c>
      <c r="K520" s="21">
        <f t="shared" si="211"/>
        <v>0</v>
      </c>
      <c r="L520" s="21">
        <f t="shared" si="211"/>
        <v>0</v>
      </c>
      <c r="M520" s="21">
        <f t="shared" si="211"/>
        <v>0</v>
      </c>
      <c r="N520" s="21">
        <f t="shared" si="211"/>
        <v>0</v>
      </c>
      <c r="O520" s="21">
        <f t="shared" si="211"/>
        <v>0</v>
      </c>
      <c r="P520" s="21">
        <f t="shared" si="211"/>
        <v>0</v>
      </c>
      <c r="Q520" s="21">
        <f t="shared" si="211"/>
        <v>0</v>
      </c>
      <c r="R520" s="21">
        <f t="shared" si="211"/>
        <v>0</v>
      </c>
      <c r="S520" s="21">
        <f t="shared" si="211"/>
        <v>0</v>
      </c>
      <c r="T520" s="21">
        <f t="shared" si="211"/>
        <v>0</v>
      </c>
      <c r="U520" s="21">
        <f t="shared" si="211"/>
        <v>0</v>
      </c>
      <c r="V520" s="21">
        <f t="shared" si="211"/>
        <v>0</v>
      </c>
      <c r="W520" s="21">
        <f t="shared" si="211"/>
        <v>0</v>
      </c>
      <c r="X520" s="21">
        <f t="shared" si="211"/>
        <v>0</v>
      </c>
      <c r="Y520" s="21">
        <f t="shared" si="211"/>
        <v>0</v>
      </c>
      <c r="Z520" s="21">
        <f t="shared" si="211"/>
        <v>0</v>
      </c>
      <c r="AA520" s="21">
        <f t="shared" si="211"/>
        <v>0</v>
      </c>
      <c r="AB520" s="21">
        <f t="shared" si="211"/>
        <v>0</v>
      </c>
      <c r="AC520" s="21">
        <f t="shared" si="211"/>
        <v>0</v>
      </c>
      <c r="AD520" s="21">
        <f t="shared" si="211"/>
        <v>0</v>
      </c>
      <c r="AE520" s="21">
        <f t="shared" si="211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2">+C525+C530+C536+C541+C544+C545+C549+C552++C553+C554</f>
        <v>5.3589908988401964</v>
      </c>
      <c r="D524" s="28">
        <f t="shared" si="212"/>
        <v>5.2942558702155109</v>
      </c>
      <c r="E524" s="28">
        <f t="shared" si="212"/>
        <v>5.2759116576347935</v>
      </c>
      <c r="F524" s="28">
        <f t="shared" si="212"/>
        <v>5.2835601069755738</v>
      </c>
      <c r="G524" s="28">
        <f t="shared" si="212"/>
        <v>5.3044852162343341</v>
      </c>
      <c r="H524" s="28">
        <f t="shared" si="212"/>
        <v>5.2282881190202906</v>
      </c>
      <c r="I524" s="28">
        <f t="shared" si="212"/>
        <v>5.1347004735741981</v>
      </c>
      <c r="J524" s="28">
        <f t="shared" si="212"/>
        <v>5.2927741327673763</v>
      </c>
      <c r="K524" s="28">
        <f t="shared" si="212"/>
        <v>5.3516121787328563</v>
      </c>
      <c r="L524" s="28">
        <f t="shared" si="212"/>
        <v>5.4001522948046841</v>
      </c>
      <c r="M524" s="28">
        <f t="shared" si="212"/>
        <v>5.4425037585704512</v>
      </c>
      <c r="N524" s="28">
        <f t="shared" si="212"/>
        <v>5.4837028903306413</v>
      </c>
      <c r="O524" s="28">
        <f t="shared" si="212"/>
        <v>5.5387269267110044</v>
      </c>
      <c r="P524" s="28">
        <f t="shared" si="212"/>
        <v>5.5884479581043554</v>
      </c>
      <c r="Q524" s="28">
        <f t="shared" si="212"/>
        <v>5.6504340215464692</v>
      </c>
      <c r="R524" s="28">
        <f t="shared" si="212"/>
        <v>5.7054695469778887</v>
      </c>
      <c r="S524" s="28">
        <f t="shared" si="212"/>
        <v>5.7558816838851765</v>
      </c>
      <c r="T524" s="28">
        <f t="shared" si="212"/>
        <v>5.8055973883504661</v>
      </c>
      <c r="U524" s="28">
        <f t="shared" si="212"/>
        <v>5.7271227407543286</v>
      </c>
      <c r="V524" s="28">
        <f t="shared" si="212"/>
        <v>5.64107041024279</v>
      </c>
      <c r="W524" s="28">
        <f t="shared" si="212"/>
        <v>5.5621339045427698</v>
      </c>
      <c r="X524" s="28">
        <f t="shared" si="212"/>
        <v>5.1830358589989727</v>
      </c>
      <c r="Y524" s="28">
        <f t="shared" si="212"/>
        <v>5.0196077387599258</v>
      </c>
      <c r="Z524" s="28">
        <f t="shared" si="212"/>
        <v>4.8372633040501283</v>
      </c>
      <c r="AA524" s="28">
        <f t="shared" si="212"/>
        <v>4.5926711826010465</v>
      </c>
      <c r="AB524" s="28">
        <f t="shared" si="212"/>
        <v>4.3473474996280528</v>
      </c>
      <c r="AC524" s="28">
        <f t="shared" si="212"/>
        <v>4.4778519969478419</v>
      </c>
      <c r="AD524" s="28">
        <f t="shared" si="212"/>
        <v>4.6099670317477006</v>
      </c>
      <c r="AE524" s="28">
        <f t="shared" si="212"/>
        <v>4.7446889940646795</v>
      </c>
    </row>
    <row r="525" spans="1:31" x14ac:dyDescent="0.2">
      <c r="A525" s="9" t="s">
        <v>392</v>
      </c>
      <c r="B525" s="4" t="s">
        <v>393</v>
      </c>
      <c r="C525" s="21">
        <f t="shared" ref="C525:AE525" si="213">+C526+C527+C528+C529</f>
        <v>4.8384696736622566</v>
      </c>
      <c r="D525" s="21">
        <f t="shared" si="213"/>
        <v>4.7832852958083958</v>
      </c>
      <c r="E525" s="21">
        <f t="shared" si="213"/>
        <v>4.7597091912702121</v>
      </c>
      <c r="F525" s="21">
        <f t="shared" si="213"/>
        <v>4.7704191758003143</v>
      </c>
      <c r="G525" s="21">
        <f t="shared" si="213"/>
        <v>4.7860964494124723</v>
      </c>
      <c r="H525" s="21">
        <f t="shared" si="213"/>
        <v>4.7194787533901952</v>
      </c>
      <c r="I525" s="21">
        <f t="shared" si="213"/>
        <v>4.6361085898619177</v>
      </c>
      <c r="J525" s="21">
        <f t="shared" si="213"/>
        <v>4.776701879992209</v>
      </c>
      <c r="K525" s="21">
        <f t="shared" si="213"/>
        <v>4.8404561175165615</v>
      </c>
      <c r="L525" s="21">
        <f t="shared" si="213"/>
        <v>4.9008715253753437</v>
      </c>
      <c r="M525" s="21">
        <f t="shared" si="213"/>
        <v>4.9615000681489843</v>
      </c>
      <c r="N525" s="21">
        <f t="shared" si="213"/>
        <v>5.030046048935306</v>
      </c>
      <c r="O525" s="21">
        <f t="shared" si="213"/>
        <v>5.0902393091724791</v>
      </c>
      <c r="P525" s="21">
        <f t="shared" si="213"/>
        <v>5.1490896466060008</v>
      </c>
      <c r="Q525" s="21">
        <f t="shared" si="213"/>
        <v>5.2120579945540175</v>
      </c>
      <c r="R525" s="21">
        <f t="shared" si="213"/>
        <v>5.2733840649881509</v>
      </c>
      <c r="S525" s="21">
        <f t="shared" si="213"/>
        <v>5.3349572888138397</v>
      </c>
      <c r="T525" s="21">
        <f t="shared" si="213"/>
        <v>5.3945259854824519</v>
      </c>
      <c r="U525" s="21">
        <f t="shared" si="213"/>
        <v>5.3264989383720449</v>
      </c>
      <c r="V525" s="21">
        <f t="shared" si="213"/>
        <v>5.2525990051932832</v>
      </c>
      <c r="W525" s="21">
        <f t="shared" si="213"/>
        <v>5.1862901868281579</v>
      </c>
      <c r="X525" s="21">
        <f t="shared" si="213"/>
        <v>4.8196414262227929</v>
      </c>
      <c r="Y525" s="21">
        <f t="shared" si="213"/>
        <v>4.6548451214074156</v>
      </c>
      <c r="Z525" s="21">
        <f t="shared" si="213"/>
        <v>4.4886460666817865</v>
      </c>
      <c r="AA525" s="21">
        <f t="shared" si="213"/>
        <v>4.2514210456217914</v>
      </c>
      <c r="AB525" s="21">
        <f t="shared" si="213"/>
        <v>4.0133147107761218</v>
      </c>
      <c r="AC525" s="21">
        <f t="shared" si="213"/>
        <v>4.1397433743966072</v>
      </c>
      <c r="AD525" s="21">
        <f t="shared" si="213"/>
        <v>4.2665837132317588</v>
      </c>
      <c r="AE525" s="21">
        <f t="shared" si="213"/>
        <v>4.3936898040387682</v>
      </c>
    </row>
    <row r="526" spans="1:31" x14ac:dyDescent="0.2">
      <c r="A526" s="9" t="s">
        <v>394</v>
      </c>
      <c r="B526" s="4" t="s">
        <v>395</v>
      </c>
      <c r="C526" s="35">
        <f t="shared" ref="C526:AE526" si="214">+C193</f>
        <v>1.7936724377296565</v>
      </c>
      <c r="D526" s="35">
        <f t="shared" si="214"/>
        <v>1.8256276569112286</v>
      </c>
      <c r="E526" s="35">
        <f t="shared" si="214"/>
        <v>1.8854805778577937</v>
      </c>
      <c r="F526" s="35">
        <f t="shared" si="214"/>
        <v>1.9591335620320887</v>
      </c>
      <c r="G526" s="35">
        <f t="shared" si="214"/>
        <v>2.0308611247515702</v>
      </c>
      <c r="H526" s="35">
        <f t="shared" si="214"/>
        <v>2.0634093349898888</v>
      </c>
      <c r="I526" s="35">
        <f t="shared" si="214"/>
        <v>2.0989887339017637</v>
      </c>
      <c r="J526" s="35">
        <f t="shared" si="214"/>
        <v>2.2331553799922093</v>
      </c>
      <c r="K526" s="35">
        <f t="shared" si="214"/>
        <v>2.246656485662033</v>
      </c>
      <c r="L526" s="35">
        <f t="shared" si="214"/>
        <v>2.2566913374500923</v>
      </c>
      <c r="M526" s="35">
        <f t="shared" si="214"/>
        <v>2.2675439612313761</v>
      </c>
      <c r="N526" s="35">
        <f t="shared" si="214"/>
        <v>2.2847782453914087</v>
      </c>
      <c r="O526" s="35">
        <f t="shared" si="214"/>
        <v>2.2946915157077159</v>
      </c>
      <c r="P526" s="35">
        <f t="shared" si="214"/>
        <v>2.3040275257188036</v>
      </c>
      <c r="Q526" s="35">
        <f t="shared" si="214"/>
        <v>2.3169442238623965</v>
      </c>
      <c r="R526" s="35">
        <f t="shared" si="214"/>
        <v>2.3280151177635662</v>
      </c>
      <c r="S526" s="35">
        <f t="shared" si="214"/>
        <v>2.339505427792349</v>
      </c>
      <c r="T526" s="35">
        <f t="shared" si="214"/>
        <v>2.3492199854824523</v>
      </c>
      <c r="U526" s="35">
        <f t="shared" si="214"/>
        <v>2.23836748823721</v>
      </c>
      <c r="V526" s="35">
        <f t="shared" si="214"/>
        <v>2.1216477728096415</v>
      </c>
      <c r="W526" s="35">
        <f t="shared" si="214"/>
        <v>2.0123498509958577</v>
      </c>
      <c r="X526" s="35">
        <f t="shared" si="214"/>
        <v>1.9010924500646844</v>
      </c>
      <c r="Y526" s="35">
        <f t="shared" si="214"/>
        <v>1.9913052010118526</v>
      </c>
      <c r="Z526" s="35">
        <f t="shared" si="214"/>
        <v>2.081294443833114</v>
      </c>
      <c r="AA526" s="35">
        <f t="shared" si="214"/>
        <v>1.9812242935662885</v>
      </c>
      <c r="AB526" s="35">
        <f t="shared" si="214"/>
        <v>1.8796792408428267</v>
      </c>
      <c r="AC526" s="35">
        <f t="shared" si="214"/>
        <v>1.8687072991611275</v>
      </c>
      <c r="AD526" s="35">
        <f t="shared" si="214"/>
        <v>1.8582861699875139</v>
      </c>
      <c r="AE526" s="35">
        <f t="shared" si="214"/>
        <v>1.8478650408139004</v>
      </c>
    </row>
    <row r="527" spans="1:31" x14ac:dyDescent="0.2">
      <c r="A527" s="9" t="s">
        <v>410</v>
      </c>
      <c r="B527" s="4" t="s">
        <v>411</v>
      </c>
      <c r="C527" s="35">
        <f t="shared" ref="C527:AE527" si="215">+C201</f>
        <v>0.4653867627697813</v>
      </c>
      <c r="D527" s="35">
        <f t="shared" si="215"/>
        <v>0.45449882205948106</v>
      </c>
      <c r="E527" s="35">
        <f t="shared" si="215"/>
        <v>0.44870200177390451</v>
      </c>
      <c r="F527" s="35">
        <f t="shared" si="215"/>
        <v>0.45067272679741238</v>
      </c>
      <c r="G527" s="35">
        <f t="shared" si="215"/>
        <v>0.44836398317297133</v>
      </c>
      <c r="H527" s="35">
        <f t="shared" si="215"/>
        <v>0.43779990829166954</v>
      </c>
      <c r="I527" s="35">
        <f t="shared" si="215"/>
        <v>0.37172032531824228</v>
      </c>
      <c r="J527" s="35">
        <f t="shared" si="215"/>
        <v>0.35968</v>
      </c>
      <c r="K527" s="35">
        <f t="shared" si="215"/>
        <v>0.36589499999999997</v>
      </c>
      <c r="L527" s="35">
        <f t="shared" si="215"/>
        <v>0.37211</v>
      </c>
      <c r="M527" s="35">
        <f t="shared" si="215"/>
        <v>0.37832499999999997</v>
      </c>
      <c r="N527" s="35">
        <f t="shared" si="215"/>
        <v>0.38453999999999999</v>
      </c>
      <c r="O527" s="35">
        <f t="shared" si="215"/>
        <v>0.39075499999999996</v>
      </c>
      <c r="P527" s="35">
        <f t="shared" si="215"/>
        <v>0.39696999999999999</v>
      </c>
      <c r="Q527" s="35">
        <f t="shared" si="215"/>
        <v>0.40318499999999996</v>
      </c>
      <c r="R527" s="35">
        <f t="shared" si="215"/>
        <v>0.40939999999999999</v>
      </c>
      <c r="S527" s="35">
        <f t="shared" si="215"/>
        <v>0.41561499999999996</v>
      </c>
      <c r="T527" s="35">
        <f t="shared" si="215"/>
        <v>0.42182999999999998</v>
      </c>
      <c r="U527" s="35">
        <f t="shared" si="215"/>
        <v>0.4048568524136123</v>
      </c>
      <c r="V527" s="35">
        <f t="shared" si="215"/>
        <v>0.38788370482722456</v>
      </c>
      <c r="W527" s="35">
        <f t="shared" si="215"/>
        <v>0.37091055724083677</v>
      </c>
      <c r="X527" s="35">
        <f t="shared" si="215"/>
        <v>0.36318543815699322</v>
      </c>
      <c r="Y527" s="35">
        <f t="shared" si="215"/>
        <v>0.35546031907314968</v>
      </c>
      <c r="Z527" s="35">
        <f t="shared" si="215"/>
        <v>0.34773519998930624</v>
      </c>
      <c r="AA527" s="35">
        <f t="shared" si="215"/>
        <v>0.32573747492832478</v>
      </c>
      <c r="AB527" s="35">
        <f t="shared" si="215"/>
        <v>0.30373974986734331</v>
      </c>
      <c r="AC527" s="35">
        <f t="shared" si="215"/>
        <v>0.2911509864945791</v>
      </c>
      <c r="AD527" s="35">
        <f t="shared" si="215"/>
        <v>0.27856222312181489</v>
      </c>
      <c r="AE527" s="35">
        <f t="shared" si="215"/>
        <v>0.26597345974905068</v>
      </c>
    </row>
    <row r="528" spans="1:31" x14ac:dyDescent="0.2">
      <c r="A528" s="9" t="s">
        <v>412</v>
      </c>
      <c r="B528" s="4" t="s">
        <v>413</v>
      </c>
      <c r="C528" s="35">
        <f t="shared" ref="C528:AE528" si="216">+C202</f>
        <v>5.4165790559156978E-3</v>
      </c>
      <c r="D528" s="35">
        <f t="shared" si="216"/>
        <v>5.5914621518779392E-3</v>
      </c>
      <c r="E528" s="35">
        <f t="shared" si="216"/>
        <v>5.6838307342691853E-3</v>
      </c>
      <c r="F528" s="35">
        <f t="shared" si="216"/>
        <v>5.7584110804781829E-3</v>
      </c>
      <c r="G528" s="35">
        <f t="shared" si="216"/>
        <v>5.9907388758554227E-3</v>
      </c>
      <c r="H528" s="35">
        <f t="shared" si="216"/>
        <v>5.9659360764856111E-3</v>
      </c>
      <c r="I528" s="35">
        <f t="shared" si="216"/>
        <v>6.252179184034307E-3</v>
      </c>
      <c r="J528" s="35">
        <f t="shared" si="216"/>
        <v>6.5445E-3</v>
      </c>
      <c r="K528" s="35">
        <f t="shared" si="216"/>
        <v>6.5348318545290869E-3</v>
      </c>
      <c r="L528" s="35">
        <f t="shared" si="216"/>
        <v>6.6525879252514793E-3</v>
      </c>
      <c r="M528" s="35">
        <f t="shared" si="216"/>
        <v>6.1657069176083582E-3</v>
      </c>
      <c r="N528" s="35">
        <f t="shared" si="216"/>
        <v>7.2146035438978504E-3</v>
      </c>
      <c r="O528" s="35">
        <f t="shared" si="216"/>
        <v>7.2317934647629072E-3</v>
      </c>
      <c r="P528" s="35">
        <f t="shared" si="216"/>
        <v>6.4833208871976321E-3</v>
      </c>
      <c r="Q528" s="35">
        <f t="shared" si="216"/>
        <v>6.2721706916209641E-3</v>
      </c>
      <c r="R528" s="35">
        <f t="shared" si="216"/>
        <v>6.264547224584101E-3</v>
      </c>
      <c r="S528" s="35">
        <f t="shared" si="216"/>
        <v>6.0846610214909391E-3</v>
      </c>
      <c r="T528" s="35">
        <f t="shared" si="216"/>
        <v>5.6759999999999996E-3</v>
      </c>
      <c r="U528" s="35">
        <f t="shared" si="216"/>
        <v>5.5202753485206037E-3</v>
      </c>
      <c r="V528" s="35">
        <f t="shared" si="216"/>
        <v>5.3588828110126777E-3</v>
      </c>
      <c r="W528" s="35">
        <f t="shared" si="216"/>
        <v>5.3668114733565597E-3</v>
      </c>
      <c r="X528" s="35">
        <f t="shared" si="216"/>
        <v>5.5482131310200782E-3</v>
      </c>
      <c r="Y528" s="35">
        <f t="shared" si="216"/>
        <v>6.1119187003278643E-3</v>
      </c>
      <c r="Z528" s="35">
        <f t="shared" si="216"/>
        <v>5.4963824852923863E-3</v>
      </c>
      <c r="AA528" s="35">
        <f t="shared" si="216"/>
        <v>5.1138846450657586E-3</v>
      </c>
      <c r="AB528" s="35">
        <f t="shared" si="216"/>
        <v>5.3249754758016203E-3</v>
      </c>
      <c r="AC528" s="35">
        <f t="shared" si="216"/>
        <v>5.2881574880490074E-3</v>
      </c>
      <c r="AD528" s="35">
        <f t="shared" si="216"/>
        <v>5.1122022068775252E-3</v>
      </c>
      <c r="AE528" s="35">
        <f t="shared" si="216"/>
        <v>5.2019988975638984E-3</v>
      </c>
    </row>
    <row r="529" spans="1:31" x14ac:dyDescent="0.2">
      <c r="A529" s="9" t="s">
        <v>420</v>
      </c>
      <c r="B529" s="4" t="s">
        <v>421</v>
      </c>
      <c r="C529" s="35">
        <f t="shared" ref="C529:AE529" si="217">+C206</f>
        <v>2.5739938941069034</v>
      </c>
      <c r="D529" s="35">
        <f t="shared" si="217"/>
        <v>2.4975673546858079</v>
      </c>
      <c r="E529" s="35">
        <f t="shared" si="217"/>
        <v>2.4198427809042444</v>
      </c>
      <c r="F529" s="35">
        <f t="shared" si="217"/>
        <v>2.3548544758903351</v>
      </c>
      <c r="G529" s="35">
        <f t="shared" si="217"/>
        <v>2.3008806026120756</v>
      </c>
      <c r="H529" s="35">
        <f t="shared" si="217"/>
        <v>2.2123035740321519</v>
      </c>
      <c r="I529" s="35">
        <f t="shared" si="217"/>
        <v>2.1591473514578778</v>
      </c>
      <c r="J529" s="35">
        <f t="shared" si="217"/>
        <v>2.1773219999999998</v>
      </c>
      <c r="K529" s="35">
        <f t="shared" si="217"/>
        <v>2.2213697999999997</v>
      </c>
      <c r="L529" s="35">
        <f t="shared" si="217"/>
        <v>2.2654175999999997</v>
      </c>
      <c r="M529" s="35">
        <f t="shared" si="217"/>
        <v>2.3094653999999997</v>
      </c>
      <c r="N529" s="35">
        <f t="shared" si="217"/>
        <v>2.3535132000000001</v>
      </c>
      <c r="O529" s="35">
        <f t="shared" si="217"/>
        <v>2.3975610000000005</v>
      </c>
      <c r="P529" s="35">
        <f t="shared" si="217"/>
        <v>2.4416088</v>
      </c>
      <c r="Q529" s="35">
        <f t="shared" si="217"/>
        <v>2.4856566</v>
      </c>
      <c r="R529" s="35">
        <f t="shared" si="217"/>
        <v>2.5297044000000004</v>
      </c>
      <c r="S529" s="35">
        <f t="shared" si="217"/>
        <v>2.5737522000000004</v>
      </c>
      <c r="T529" s="35">
        <f t="shared" si="217"/>
        <v>2.6177999999999999</v>
      </c>
      <c r="U529" s="35">
        <f t="shared" si="217"/>
        <v>2.6777543223727021</v>
      </c>
      <c r="V529" s="35">
        <f t="shared" si="217"/>
        <v>2.7377086447454047</v>
      </c>
      <c r="W529" s="35">
        <f t="shared" si="217"/>
        <v>2.7976629671181072</v>
      </c>
      <c r="X529" s="35">
        <f t="shared" si="217"/>
        <v>2.5498153248700959</v>
      </c>
      <c r="Y529" s="35">
        <f t="shared" si="217"/>
        <v>2.301967682622085</v>
      </c>
      <c r="Z529" s="35">
        <f t="shared" si="217"/>
        <v>2.0541200403740736</v>
      </c>
      <c r="AA529" s="35">
        <f t="shared" si="217"/>
        <v>1.939345392482112</v>
      </c>
      <c r="AB529" s="35">
        <f t="shared" si="217"/>
        <v>1.82457074459015</v>
      </c>
      <c r="AC529" s="35">
        <f t="shared" si="217"/>
        <v>1.9745969312528515</v>
      </c>
      <c r="AD529" s="35">
        <f t="shared" si="217"/>
        <v>2.124623117915553</v>
      </c>
      <c r="AE529" s="35">
        <f t="shared" si="217"/>
        <v>2.2746493045782539</v>
      </c>
    </row>
    <row r="530" spans="1:31" x14ac:dyDescent="0.2">
      <c r="A530" s="9" t="s">
        <v>439</v>
      </c>
      <c r="B530" s="4" t="s">
        <v>440</v>
      </c>
      <c r="C530" s="21">
        <f t="shared" ref="C530:AE530" si="218">+C531+C532+C533+C534+C535</f>
        <v>0.32848051178455695</v>
      </c>
      <c r="D530" s="21">
        <f t="shared" si="218"/>
        <v>0.32927321031782331</v>
      </c>
      <c r="E530" s="21">
        <f t="shared" si="218"/>
        <v>0.33122863116427925</v>
      </c>
      <c r="F530" s="21">
        <f t="shared" si="218"/>
        <v>0.33577028511457041</v>
      </c>
      <c r="G530" s="21">
        <f t="shared" si="218"/>
        <v>0.34285282520320637</v>
      </c>
      <c r="H530" s="21">
        <f t="shared" si="218"/>
        <v>0.34099898007423668</v>
      </c>
      <c r="I530" s="21">
        <f t="shared" si="218"/>
        <v>0.34460679033468489</v>
      </c>
      <c r="J530" s="21">
        <f t="shared" si="218"/>
        <v>0.36246287102070018</v>
      </c>
      <c r="K530" s="21">
        <f t="shared" si="218"/>
        <v>0.36116076294295085</v>
      </c>
      <c r="L530" s="21">
        <f t="shared" si="218"/>
        <v>0.36040664020351298</v>
      </c>
      <c r="M530" s="21">
        <f t="shared" si="218"/>
        <v>0.35266403432328042</v>
      </c>
      <c r="N530" s="21">
        <f t="shared" si="218"/>
        <v>0.32905706684720476</v>
      </c>
      <c r="O530" s="21">
        <f t="shared" si="218"/>
        <v>0.32720560860019882</v>
      </c>
      <c r="P530" s="21">
        <f t="shared" si="218"/>
        <v>0.31985771423517345</v>
      </c>
      <c r="Q530" s="21">
        <f t="shared" si="218"/>
        <v>0.32527269787255725</v>
      </c>
      <c r="R530" s="21">
        <f t="shared" si="218"/>
        <v>0.32499215826934713</v>
      </c>
      <c r="S530" s="21">
        <f t="shared" si="218"/>
        <v>0.32152889735940748</v>
      </c>
      <c r="T530" s="21">
        <f t="shared" si="218"/>
        <v>0.31928049827033306</v>
      </c>
      <c r="U530" s="21">
        <f t="shared" si="218"/>
        <v>0.3164322595746672</v>
      </c>
      <c r="V530" s="21">
        <f t="shared" si="218"/>
        <v>0.31173670240945311</v>
      </c>
      <c r="W530" s="21">
        <f t="shared" si="218"/>
        <v>0.31084063216353602</v>
      </c>
      <c r="X530" s="21">
        <f t="shared" si="218"/>
        <v>0.29712645605541571</v>
      </c>
      <c r="Y530" s="21">
        <f t="shared" si="218"/>
        <v>0.29989566180569377</v>
      </c>
      <c r="Z530" s="21">
        <f t="shared" si="218"/>
        <v>0.28574020373474607</v>
      </c>
      <c r="AA530" s="21">
        <f t="shared" si="218"/>
        <v>0.27627239332403108</v>
      </c>
      <c r="AB530" s="21">
        <f t="shared" si="218"/>
        <v>0.27006101147488082</v>
      </c>
      <c r="AC530" s="21">
        <f t="shared" si="218"/>
        <v>0.27617391120862955</v>
      </c>
      <c r="AD530" s="21">
        <f t="shared" si="218"/>
        <v>0.28124590527114601</v>
      </c>
      <c r="AE530" s="21">
        <f t="shared" si="218"/>
        <v>0.28866951546817254</v>
      </c>
    </row>
    <row r="531" spans="1:31" x14ac:dyDescent="0.2">
      <c r="A531" s="9" t="s">
        <v>441</v>
      </c>
      <c r="B531" s="4" t="s">
        <v>395</v>
      </c>
      <c r="C531" s="35">
        <f t="shared" ref="C531:AE531" si="219">+C217</f>
        <v>0.11691290383224322</v>
      </c>
      <c r="D531" s="35">
        <f t="shared" si="219"/>
        <v>0.11885044987111952</v>
      </c>
      <c r="E531" s="35">
        <f t="shared" si="219"/>
        <v>0.12291597685541074</v>
      </c>
      <c r="F531" s="35">
        <f t="shared" si="219"/>
        <v>0.12838981316890563</v>
      </c>
      <c r="G531" s="35">
        <f t="shared" si="219"/>
        <v>0.13361815070833016</v>
      </c>
      <c r="H531" s="35">
        <f t="shared" si="219"/>
        <v>0.13642583011616063</v>
      </c>
      <c r="I531" s="35">
        <f t="shared" si="219"/>
        <v>0.13936484040627289</v>
      </c>
      <c r="J531" s="35">
        <f t="shared" si="219"/>
        <v>0.14835827234928051</v>
      </c>
      <c r="K531" s="35">
        <f t="shared" si="219"/>
        <v>0.1454248993011997</v>
      </c>
      <c r="L531" s="35">
        <f t="shared" si="219"/>
        <v>0.14149566905848315</v>
      </c>
      <c r="M531" s="35">
        <f t="shared" si="219"/>
        <v>0.13790359962605178</v>
      </c>
      <c r="N531" s="35">
        <f t="shared" si="219"/>
        <v>0.13637466912196122</v>
      </c>
      <c r="O531" s="35">
        <f t="shared" si="219"/>
        <v>0.13265358920912076</v>
      </c>
      <c r="P531" s="35">
        <f t="shared" si="219"/>
        <v>0.12883536226925241</v>
      </c>
      <c r="Q531" s="35">
        <f t="shared" si="219"/>
        <v>0.12620741122740436</v>
      </c>
      <c r="R531" s="35">
        <f t="shared" si="219"/>
        <v>0.12308765342595281</v>
      </c>
      <c r="S531" s="35">
        <f t="shared" si="219"/>
        <v>0.12017726404051339</v>
      </c>
      <c r="T531" s="35">
        <f t="shared" si="219"/>
        <v>0.11679747118209102</v>
      </c>
      <c r="U531" s="35">
        <f t="shared" si="219"/>
        <v>0.11225400149239317</v>
      </c>
      <c r="V531" s="35">
        <f t="shared" si="219"/>
        <v>0.10591332765810772</v>
      </c>
      <c r="W531" s="35">
        <f t="shared" si="219"/>
        <v>0.10187503625136024</v>
      </c>
      <c r="X531" s="35">
        <f t="shared" si="219"/>
        <v>9.7247117746652068E-2</v>
      </c>
      <c r="Y531" s="35">
        <f t="shared" si="219"/>
        <v>0.10104232568140703</v>
      </c>
      <c r="Z531" s="35">
        <f t="shared" si="219"/>
        <v>0.10489949194122043</v>
      </c>
      <c r="AA531" s="35">
        <f t="shared" si="219"/>
        <v>9.9795400818024196E-2</v>
      </c>
      <c r="AB531" s="35">
        <f t="shared" si="219"/>
        <v>9.4038344102272492E-2</v>
      </c>
      <c r="AC531" s="35">
        <f t="shared" si="219"/>
        <v>9.350602209558298E-2</v>
      </c>
      <c r="AD531" s="35">
        <f t="shared" si="219"/>
        <v>9.3176630924779763E-2</v>
      </c>
      <c r="AE531" s="35">
        <f t="shared" si="219"/>
        <v>9.2847239753976574E-2</v>
      </c>
    </row>
    <row r="532" spans="1:31" x14ac:dyDescent="0.2">
      <c r="A532" s="9" t="s">
        <v>449</v>
      </c>
      <c r="B532" s="4" t="s">
        <v>411</v>
      </c>
      <c r="C532" s="35">
        <f t="shared" ref="C532:AE532" si="220">+C225</f>
        <v>1.3961602883093439E-2</v>
      </c>
      <c r="D532" s="35">
        <f t="shared" si="220"/>
        <v>1.3634964661784429E-2</v>
      </c>
      <c r="E532" s="35">
        <f t="shared" si="220"/>
        <v>1.3461060053217134E-2</v>
      </c>
      <c r="F532" s="35">
        <f t="shared" si="220"/>
        <v>1.3520181803922371E-2</v>
      </c>
      <c r="G532" s="35">
        <f t="shared" si="220"/>
        <v>1.345091949518914E-2</v>
      </c>
      <c r="H532" s="35">
        <f t="shared" si="220"/>
        <v>1.3133997248750086E-2</v>
      </c>
      <c r="I532" s="35">
        <f t="shared" si="220"/>
        <v>1.1151609759547269E-2</v>
      </c>
      <c r="J532" s="35">
        <f t="shared" si="220"/>
        <v>1.0790399999999999E-2</v>
      </c>
      <c r="K532" s="35">
        <f t="shared" si="220"/>
        <v>1.097685E-2</v>
      </c>
      <c r="L532" s="35">
        <f t="shared" si="220"/>
        <v>1.1163299999999999E-2</v>
      </c>
      <c r="M532" s="35">
        <f t="shared" si="220"/>
        <v>1.1349749999999999E-2</v>
      </c>
      <c r="N532" s="35">
        <f t="shared" si="220"/>
        <v>1.1536199999999998E-2</v>
      </c>
      <c r="O532" s="35">
        <f t="shared" si="220"/>
        <v>1.1722649999999999E-2</v>
      </c>
      <c r="P532" s="35">
        <f t="shared" si="220"/>
        <v>1.1909100000000001E-2</v>
      </c>
      <c r="Q532" s="35">
        <f t="shared" si="220"/>
        <v>1.2095549999999998E-2</v>
      </c>
      <c r="R532" s="35">
        <f t="shared" si="220"/>
        <v>1.2282E-2</v>
      </c>
      <c r="S532" s="35">
        <f t="shared" si="220"/>
        <v>1.2468449999999999E-2</v>
      </c>
      <c r="T532" s="35">
        <f t="shared" si="220"/>
        <v>1.2654899999999998E-2</v>
      </c>
      <c r="U532" s="35">
        <f t="shared" si="220"/>
        <v>1.2145705572408367E-2</v>
      </c>
      <c r="V532" s="35">
        <f t="shared" si="220"/>
        <v>1.1636511144816737E-2</v>
      </c>
      <c r="W532" s="35">
        <f t="shared" si="220"/>
        <v>1.1127316717225102E-2</v>
      </c>
      <c r="X532" s="35">
        <f t="shared" si="220"/>
        <v>1.0895563144709797E-2</v>
      </c>
      <c r="Y532" s="35">
        <f t="shared" si="220"/>
        <v>1.0663809572194491E-2</v>
      </c>
      <c r="Z532" s="35">
        <f t="shared" si="220"/>
        <v>1.0432055999679187E-2</v>
      </c>
      <c r="AA532" s="35">
        <f t="shared" si="220"/>
        <v>9.7721242478497443E-3</v>
      </c>
      <c r="AB532" s="35">
        <f t="shared" si="220"/>
        <v>9.1121924960202993E-3</v>
      </c>
      <c r="AC532" s="35">
        <f t="shared" si="220"/>
        <v>8.7345295948373734E-3</v>
      </c>
      <c r="AD532" s="35">
        <f t="shared" si="220"/>
        <v>8.3568666936544456E-3</v>
      </c>
      <c r="AE532" s="35">
        <f t="shared" si="220"/>
        <v>7.9792037924715196E-3</v>
      </c>
    </row>
    <row r="533" spans="1:31" x14ac:dyDescent="0.2">
      <c r="A533" s="9" t="s">
        <v>450</v>
      </c>
      <c r="B533" s="4" t="s">
        <v>413</v>
      </c>
      <c r="C533" s="35">
        <f t="shared" ref="C533:AE533" si="221">+C226</f>
        <v>6.5626027606146831E-2</v>
      </c>
      <c r="D533" s="35">
        <f t="shared" si="221"/>
        <v>6.77448710246569E-2</v>
      </c>
      <c r="E533" s="35">
        <f t="shared" si="221"/>
        <v>6.8863987551042366E-2</v>
      </c>
      <c r="F533" s="35">
        <f t="shared" si="221"/>
        <v>6.9767585893956277E-2</v>
      </c>
      <c r="G533" s="35">
        <f t="shared" si="221"/>
        <v>7.2582416095031313E-2</v>
      </c>
      <c r="H533" s="35">
        <f t="shared" si="221"/>
        <v>7.2281911075285435E-2</v>
      </c>
      <c r="I533" s="35">
        <f t="shared" si="221"/>
        <v>7.5749966813813616E-2</v>
      </c>
      <c r="J533" s="35">
        <f t="shared" si="221"/>
        <v>7.9291658671419643E-2</v>
      </c>
      <c r="K533" s="35">
        <f t="shared" si="221"/>
        <v>7.9174521641751178E-2</v>
      </c>
      <c r="L533" s="35">
        <f t="shared" si="221"/>
        <v>8.0601227145029875E-2</v>
      </c>
      <c r="M533" s="35">
        <f t="shared" si="221"/>
        <v>7.4702288697228642E-2</v>
      </c>
      <c r="N533" s="35">
        <f t="shared" si="221"/>
        <v>5.087584972524356E-2</v>
      </c>
      <c r="O533" s="35">
        <f t="shared" si="221"/>
        <v>5.0997069391078023E-2</v>
      </c>
      <c r="P533" s="35">
        <f t="shared" si="221"/>
        <v>4.571899996592102E-2</v>
      </c>
      <c r="Q533" s="35">
        <f t="shared" si="221"/>
        <v>5.201353264515287E-2</v>
      </c>
      <c r="R533" s="35">
        <f t="shared" si="221"/>
        <v>5.310434884339435E-2</v>
      </c>
      <c r="S533" s="35">
        <f t="shared" si="221"/>
        <v>5.0803075318894046E-2</v>
      </c>
      <c r="T533" s="35">
        <f t="shared" si="221"/>
        <v>5.0186067088242012E-2</v>
      </c>
      <c r="U533" s="35">
        <f t="shared" si="221"/>
        <v>4.8809180582527069E-2</v>
      </c>
      <c r="V533" s="35">
        <f t="shared" si="221"/>
        <v>4.7382179751851515E-2</v>
      </c>
      <c r="W533" s="35">
        <f t="shared" si="221"/>
        <v>4.7452283412935045E-2</v>
      </c>
      <c r="X533" s="35">
        <f t="shared" si="221"/>
        <v>4.9056200918470565E-2</v>
      </c>
      <c r="Y533" s="35">
        <f t="shared" si="221"/>
        <v>5.4040373842941358E-2</v>
      </c>
      <c r="Z533" s="35">
        <f t="shared" si="221"/>
        <v>4.8597924621127914E-2</v>
      </c>
      <c r="AA533" s="35">
        <f t="shared" si="221"/>
        <v>4.5228076813765346E-2</v>
      </c>
      <c r="AB533" s="35">
        <f t="shared" si="221"/>
        <v>4.7107623160522916E-2</v>
      </c>
      <c r="AC533" s="35">
        <f t="shared" si="221"/>
        <v>4.6794446655612193E-2</v>
      </c>
      <c r="AD533" s="35">
        <f t="shared" si="221"/>
        <v>4.5237433643582951E-2</v>
      </c>
      <c r="AE533" s="35">
        <f t="shared" si="221"/>
        <v>4.6032036766063752E-2</v>
      </c>
    </row>
    <row r="534" spans="1:31" x14ac:dyDescent="0.2">
      <c r="A534" s="9" t="s">
        <v>454</v>
      </c>
      <c r="B534" s="4" t="s">
        <v>421</v>
      </c>
      <c r="C534" s="35">
        <f t="shared" ref="C534:AE534" si="222">+C230</f>
        <v>0.13197997746307344</v>
      </c>
      <c r="D534" s="35">
        <f t="shared" si="222"/>
        <v>0.1290429247602625</v>
      </c>
      <c r="E534" s="35">
        <f t="shared" si="222"/>
        <v>0.12598760670460898</v>
      </c>
      <c r="F534" s="35">
        <f t="shared" si="222"/>
        <v>0.1240927042477861</v>
      </c>
      <c r="G534" s="35">
        <f t="shared" si="222"/>
        <v>0.12320133890465572</v>
      </c>
      <c r="H534" s="35">
        <f t="shared" si="222"/>
        <v>0.11915724163404053</v>
      </c>
      <c r="I534" s="35">
        <f t="shared" si="222"/>
        <v>0.11834037335505108</v>
      </c>
      <c r="J534" s="35">
        <f t="shared" si="222"/>
        <v>0.12402254000000001</v>
      </c>
      <c r="K534" s="35">
        <f t="shared" si="222"/>
        <v>0.12558449199999999</v>
      </c>
      <c r="L534" s="35">
        <f t="shared" si="222"/>
        <v>0.127146444</v>
      </c>
      <c r="M534" s="35">
        <f t="shared" si="222"/>
        <v>0.128708396</v>
      </c>
      <c r="N534" s="35">
        <f t="shared" si="222"/>
        <v>0.13027034799999998</v>
      </c>
      <c r="O534" s="35">
        <f t="shared" si="222"/>
        <v>0.13183230000000001</v>
      </c>
      <c r="P534" s="35">
        <f t="shared" si="222"/>
        <v>0.13339425200000002</v>
      </c>
      <c r="Q534" s="35">
        <f t="shared" si="222"/>
        <v>0.134956204</v>
      </c>
      <c r="R534" s="35">
        <f t="shared" si="222"/>
        <v>0.136518156</v>
      </c>
      <c r="S534" s="35">
        <f t="shared" si="222"/>
        <v>0.13808010800000003</v>
      </c>
      <c r="T534" s="35">
        <f t="shared" si="222"/>
        <v>0.13964206000000001</v>
      </c>
      <c r="U534" s="35">
        <f t="shared" si="222"/>
        <v>0.14322337192733858</v>
      </c>
      <c r="V534" s="35">
        <f t="shared" si="222"/>
        <v>0.14680468385467713</v>
      </c>
      <c r="W534" s="35">
        <f t="shared" si="222"/>
        <v>0.15038599578201564</v>
      </c>
      <c r="X534" s="35">
        <f t="shared" si="222"/>
        <v>0.13992757424558327</v>
      </c>
      <c r="Y534" s="35">
        <f t="shared" si="222"/>
        <v>0.1341491527091509</v>
      </c>
      <c r="Z534" s="35">
        <f t="shared" si="222"/>
        <v>0.12181073117271853</v>
      </c>
      <c r="AA534" s="35">
        <f t="shared" si="222"/>
        <v>0.12147679144439183</v>
      </c>
      <c r="AB534" s="35">
        <f t="shared" si="222"/>
        <v>0.11980285171606513</v>
      </c>
      <c r="AC534" s="35">
        <f t="shared" si="222"/>
        <v>0.12713891286259696</v>
      </c>
      <c r="AD534" s="35">
        <f t="shared" si="222"/>
        <v>0.13447497400912883</v>
      </c>
      <c r="AE534" s="35">
        <f t="shared" si="222"/>
        <v>0.14181103515566065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3">+C537+C538+C539+C540</f>
        <v>0</v>
      </c>
      <c r="D536" s="21">
        <f t="shared" si="223"/>
        <v>0</v>
      </c>
      <c r="E536" s="21">
        <f t="shared" si="223"/>
        <v>0</v>
      </c>
      <c r="F536" s="21">
        <f t="shared" si="223"/>
        <v>0</v>
      </c>
      <c r="G536" s="21">
        <f t="shared" si="223"/>
        <v>0</v>
      </c>
      <c r="H536" s="21">
        <f t="shared" si="223"/>
        <v>0</v>
      </c>
      <c r="I536" s="21">
        <f t="shared" si="223"/>
        <v>0</v>
      </c>
      <c r="J536" s="21">
        <f t="shared" si="223"/>
        <v>0</v>
      </c>
      <c r="K536" s="21">
        <f t="shared" si="223"/>
        <v>0</v>
      </c>
      <c r="L536" s="21">
        <f t="shared" si="223"/>
        <v>0</v>
      </c>
      <c r="M536" s="21">
        <f t="shared" si="223"/>
        <v>0</v>
      </c>
      <c r="N536" s="21">
        <f t="shared" si="223"/>
        <v>0</v>
      </c>
      <c r="O536" s="21">
        <f t="shared" si="223"/>
        <v>0</v>
      </c>
      <c r="P536" s="21">
        <f t="shared" si="223"/>
        <v>0</v>
      </c>
      <c r="Q536" s="21">
        <f t="shared" si="223"/>
        <v>0</v>
      </c>
      <c r="R536" s="21">
        <f t="shared" si="223"/>
        <v>0</v>
      </c>
      <c r="S536" s="21">
        <f t="shared" si="223"/>
        <v>0</v>
      </c>
      <c r="T536" s="21">
        <f t="shared" si="223"/>
        <v>0</v>
      </c>
      <c r="U536" s="21">
        <f t="shared" si="223"/>
        <v>0</v>
      </c>
      <c r="V536" s="21">
        <f t="shared" si="223"/>
        <v>0</v>
      </c>
      <c r="W536" s="21">
        <f t="shared" si="223"/>
        <v>0</v>
      </c>
      <c r="X536" s="21">
        <f t="shared" si="223"/>
        <v>0</v>
      </c>
      <c r="Y536" s="21">
        <f t="shared" si="223"/>
        <v>0</v>
      </c>
      <c r="Z536" s="21">
        <f t="shared" si="223"/>
        <v>0</v>
      </c>
      <c r="AA536" s="21">
        <f t="shared" si="223"/>
        <v>0</v>
      </c>
      <c r="AB536" s="21">
        <f t="shared" si="223"/>
        <v>0</v>
      </c>
      <c r="AC536" s="21">
        <f t="shared" si="223"/>
        <v>0</v>
      </c>
      <c r="AD536" s="21">
        <f t="shared" si="223"/>
        <v>0</v>
      </c>
      <c r="AE536" s="21">
        <f t="shared" si="223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4">+C253</f>
        <v>0</v>
      </c>
      <c r="D537" s="35">
        <f t="shared" si="224"/>
        <v>0</v>
      </c>
      <c r="E537" s="35">
        <f t="shared" si="224"/>
        <v>0</v>
      </c>
      <c r="F537" s="35">
        <f t="shared" si="224"/>
        <v>0</v>
      </c>
      <c r="G537" s="35">
        <f t="shared" si="224"/>
        <v>0</v>
      </c>
      <c r="H537" s="35">
        <f t="shared" si="224"/>
        <v>0</v>
      </c>
      <c r="I537" s="35">
        <f t="shared" si="224"/>
        <v>0</v>
      </c>
      <c r="J537" s="35">
        <f t="shared" si="224"/>
        <v>0</v>
      </c>
      <c r="K537" s="35">
        <f t="shared" si="224"/>
        <v>0</v>
      </c>
      <c r="L537" s="35">
        <f t="shared" si="224"/>
        <v>0</v>
      </c>
      <c r="M537" s="35">
        <f t="shared" si="224"/>
        <v>0</v>
      </c>
      <c r="N537" s="35">
        <f t="shared" si="224"/>
        <v>0</v>
      </c>
      <c r="O537" s="35">
        <f t="shared" si="224"/>
        <v>0</v>
      </c>
      <c r="P537" s="35">
        <f t="shared" si="224"/>
        <v>0</v>
      </c>
      <c r="Q537" s="35">
        <f t="shared" si="224"/>
        <v>0</v>
      </c>
      <c r="R537" s="35">
        <f t="shared" si="224"/>
        <v>0</v>
      </c>
      <c r="S537" s="35">
        <f t="shared" si="224"/>
        <v>0</v>
      </c>
      <c r="T537" s="35">
        <f t="shared" si="224"/>
        <v>0</v>
      </c>
      <c r="U537" s="35">
        <f t="shared" si="224"/>
        <v>0</v>
      </c>
      <c r="V537" s="35">
        <f t="shared" si="224"/>
        <v>0</v>
      </c>
      <c r="W537" s="35">
        <f t="shared" si="224"/>
        <v>0</v>
      </c>
      <c r="X537" s="35">
        <f t="shared" si="224"/>
        <v>0</v>
      </c>
      <c r="Y537" s="35">
        <f t="shared" si="224"/>
        <v>0</v>
      </c>
      <c r="Z537" s="35">
        <f t="shared" si="224"/>
        <v>0</v>
      </c>
      <c r="AA537" s="35">
        <f t="shared" si="224"/>
        <v>0</v>
      </c>
      <c r="AB537" s="35">
        <f t="shared" si="224"/>
        <v>0</v>
      </c>
      <c r="AC537" s="35">
        <f t="shared" si="224"/>
        <v>0</v>
      </c>
      <c r="AD537" s="35">
        <f t="shared" si="224"/>
        <v>0</v>
      </c>
      <c r="AE537" s="35">
        <f t="shared" si="224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5">+C254</f>
        <v>0</v>
      </c>
      <c r="D538" s="35">
        <f t="shared" si="225"/>
        <v>0</v>
      </c>
      <c r="E538" s="35">
        <f t="shared" si="225"/>
        <v>0</v>
      </c>
      <c r="F538" s="35">
        <f t="shared" si="225"/>
        <v>0</v>
      </c>
      <c r="G538" s="35">
        <f t="shared" si="225"/>
        <v>0</v>
      </c>
      <c r="H538" s="35">
        <f t="shared" si="225"/>
        <v>0</v>
      </c>
      <c r="I538" s="35">
        <f t="shared" si="225"/>
        <v>0</v>
      </c>
      <c r="J538" s="35">
        <f t="shared" si="225"/>
        <v>0</v>
      </c>
      <c r="K538" s="35">
        <f t="shared" si="225"/>
        <v>0</v>
      </c>
      <c r="L538" s="35">
        <f t="shared" si="225"/>
        <v>0</v>
      </c>
      <c r="M538" s="35">
        <f t="shared" si="225"/>
        <v>0</v>
      </c>
      <c r="N538" s="35">
        <f t="shared" si="225"/>
        <v>0</v>
      </c>
      <c r="O538" s="35">
        <f t="shared" si="225"/>
        <v>0</v>
      </c>
      <c r="P538" s="35">
        <f t="shared" si="225"/>
        <v>0</v>
      </c>
      <c r="Q538" s="35">
        <f t="shared" si="225"/>
        <v>0</v>
      </c>
      <c r="R538" s="35">
        <f t="shared" si="225"/>
        <v>0</v>
      </c>
      <c r="S538" s="35">
        <f t="shared" si="225"/>
        <v>0</v>
      </c>
      <c r="T538" s="35">
        <f t="shared" si="225"/>
        <v>0</v>
      </c>
      <c r="U538" s="35">
        <f t="shared" si="225"/>
        <v>0</v>
      </c>
      <c r="V538" s="35">
        <f t="shared" si="225"/>
        <v>0</v>
      </c>
      <c r="W538" s="35">
        <f t="shared" si="225"/>
        <v>0</v>
      </c>
      <c r="X538" s="35">
        <f t="shared" si="225"/>
        <v>0</v>
      </c>
      <c r="Y538" s="35">
        <f t="shared" si="225"/>
        <v>0</v>
      </c>
      <c r="Z538" s="35">
        <f t="shared" si="225"/>
        <v>0</v>
      </c>
      <c r="AA538" s="35">
        <f t="shared" si="225"/>
        <v>0</v>
      </c>
      <c r="AB538" s="35">
        <f t="shared" si="225"/>
        <v>0</v>
      </c>
      <c r="AC538" s="35">
        <f t="shared" si="225"/>
        <v>0</v>
      </c>
      <c r="AD538" s="35">
        <f t="shared" si="225"/>
        <v>0</v>
      </c>
      <c r="AE538" s="35">
        <f t="shared" si="225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6">+C255</f>
        <v>0</v>
      </c>
      <c r="D539" s="35">
        <f t="shared" si="226"/>
        <v>0</v>
      </c>
      <c r="E539" s="35">
        <f t="shared" si="226"/>
        <v>0</v>
      </c>
      <c r="F539" s="35">
        <f t="shared" si="226"/>
        <v>0</v>
      </c>
      <c r="G539" s="35">
        <f t="shared" si="226"/>
        <v>0</v>
      </c>
      <c r="H539" s="35">
        <f t="shared" si="226"/>
        <v>0</v>
      </c>
      <c r="I539" s="35">
        <f t="shared" si="226"/>
        <v>0</v>
      </c>
      <c r="J539" s="35">
        <f t="shared" si="226"/>
        <v>0</v>
      </c>
      <c r="K539" s="35">
        <f t="shared" si="226"/>
        <v>0</v>
      </c>
      <c r="L539" s="35">
        <f t="shared" si="226"/>
        <v>0</v>
      </c>
      <c r="M539" s="35">
        <f t="shared" si="226"/>
        <v>0</v>
      </c>
      <c r="N539" s="35">
        <f t="shared" si="226"/>
        <v>0</v>
      </c>
      <c r="O539" s="35">
        <f t="shared" si="226"/>
        <v>0</v>
      </c>
      <c r="P539" s="35">
        <f t="shared" si="226"/>
        <v>0</v>
      </c>
      <c r="Q539" s="35">
        <f t="shared" si="226"/>
        <v>0</v>
      </c>
      <c r="R539" s="35">
        <f t="shared" si="226"/>
        <v>0</v>
      </c>
      <c r="S539" s="35">
        <f t="shared" si="226"/>
        <v>0</v>
      </c>
      <c r="T539" s="35">
        <f t="shared" si="226"/>
        <v>0</v>
      </c>
      <c r="U539" s="35">
        <f t="shared" si="226"/>
        <v>0</v>
      </c>
      <c r="V539" s="35">
        <f t="shared" si="226"/>
        <v>0</v>
      </c>
      <c r="W539" s="35">
        <f t="shared" si="226"/>
        <v>0</v>
      </c>
      <c r="X539" s="35">
        <f t="shared" si="226"/>
        <v>0</v>
      </c>
      <c r="Y539" s="35">
        <f t="shared" si="226"/>
        <v>0</v>
      </c>
      <c r="Z539" s="35">
        <f t="shared" si="226"/>
        <v>0</v>
      </c>
      <c r="AA539" s="35">
        <f t="shared" si="226"/>
        <v>0</v>
      </c>
      <c r="AB539" s="35">
        <f t="shared" si="226"/>
        <v>0</v>
      </c>
      <c r="AC539" s="35">
        <f t="shared" si="226"/>
        <v>0</v>
      </c>
      <c r="AD539" s="35">
        <f t="shared" si="226"/>
        <v>0</v>
      </c>
      <c r="AE539" s="35">
        <f t="shared" si="226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7">+C256</f>
        <v>0</v>
      </c>
      <c r="D540" s="35">
        <f t="shared" si="227"/>
        <v>0</v>
      </c>
      <c r="E540" s="35">
        <f t="shared" si="227"/>
        <v>0</v>
      </c>
      <c r="F540" s="35">
        <f t="shared" si="227"/>
        <v>0</v>
      </c>
      <c r="G540" s="35">
        <f t="shared" si="227"/>
        <v>0</v>
      </c>
      <c r="H540" s="35">
        <f t="shared" si="227"/>
        <v>0</v>
      </c>
      <c r="I540" s="35">
        <f t="shared" si="227"/>
        <v>0</v>
      </c>
      <c r="J540" s="35">
        <f t="shared" si="227"/>
        <v>0</v>
      </c>
      <c r="K540" s="35">
        <f t="shared" si="227"/>
        <v>0</v>
      </c>
      <c r="L540" s="35">
        <f t="shared" si="227"/>
        <v>0</v>
      </c>
      <c r="M540" s="35">
        <f t="shared" si="227"/>
        <v>0</v>
      </c>
      <c r="N540" s="35">
        <f t="shared" si="227"/>
        <v>0</v>
      </c>
      <c r="O540" s="35">
        <f t="shared" si="227"/>
        <v>0</v>
      </c>
      <c r="P540" s="35">
        <f t="shared" si="227"/>
        <v>0</v>
      </c>
      <c r="Q540" s="35">
        <f t="shared" si="227"/>
        <v>0</v>
      </c>
      <c r="R540" s="35">
        <f t="shared" si="227"/>
        <v>0</v>
      </c>
      <c r="S540" s="35">
        <f t="shared" si="227"/>
        <v>0</v>
      </c>
      <c r="T540" s="35">
        <f t="shared" si="227"/>
        <v>0</v>
      </c>
      <c r="U540" s="35">
        <f t="shared" si="227"/>
        <v>0</v>
      </c>
      <c r="V540" s="35">
        <f t="shared" si="227"/>
        <v>0</v>
      </c>
      <c r="W540" s="35">
        <f t="shared" si="227"/>
        <v>0</v>
      </c>
      <c r="X540" s="35">
        <f t="shared" si="227"/>
        <v>0</v>
      </c>
      <c r="Y540" s="35">
        <f t="shared" si="227"/>
        <v>0</v>
      </c>
      <c r="Z540" s="35">
        <f t="shared" si="227"/>
        <v>0</v>
      </c>
      <c r="AA540" s="35">
        <f t="shared" si="227"/>
        <v>0</v>
      </c>
      <c r="AB540" s="35">
        <f t="shared" si="227"/>
        <v>0</v>
      </c>
      <c r="AC540" s="35">
        <f t="shared" si="227"/>
        <v>0</v>
      </c>
      <c r="AD540" s="35">
        <f t="shared" si="227"/>
        <v>0</v>
      </c>
      <c r="AE540" s="35">
        <f t="shared" si="227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8">+C542+C543</f>
        <v>0</v>
      </c>
      <c r="D541" s="21">
        <f t="shared" si="228"/>
        <v>0</v>
      </c>
      <c r="E541" s="21">
        <f t="shared" si="228"/>
        <v>0</v>
      </c>
      <c r="F541" s="21">
        <f t="shared" si="228"/>
        <v>0</v>
      </c>
      <c r="G541" s="21">
        <f t="shared" si="228"/>
        <v>0</v>
      </c>
      <c r="H541" s="21">
        <f t="shared" si="228"/>
        <v>0</v>
      </c>
      <c r="I541" s="21">
        <f t="shared" si="228"/>
        <v>0</v>
      </c>
      <c r="J541" s="21">
        <f t="shared" si="228"/>
        <v>0</v>
      </c>
      <c r="K541" s="21">
        <f t="shared" si="228"/>
        <v>0</v>
      </c>
      <c r="L541" s="21">
        <f t="shared" si="228"/>
        <v>0</v>
      </c>
      <c r="M541" s="21">
        <f t="shared" si="228"/>
        <v>0</v>
      </c>
      <c r="N541" s="21">
        <f t="shared" si="228"/>
        <v>0</v>
      </c>
      <c r="O541" s="21">
        <f t="shared" si="228"/>
        <v>0</v>
      </c>
      <c r="P541" s="21">
        <f t="shared" si="228"/>
        <v>0</v>
      </c>
      <c r="Q541" s="21">
        <f t="shared" si="228"/>
        <v>0</v>
      </c>
      <c r="R541" s="21">
        <f t="shared" si="228"/>
        <v>0</v>
      </c>
      <c r="S541" s="21">
        <f t="shared" si="228"/>
        <v>0</v>
      </c>
      <c r="T541" s="21">
        <f t="shared" si="228"/>
        <v>0</v>
      </c>
      <c r="U541" s="21">
        <f t="shared" si="228"/>
        <v>0</v>
      </c>
      <c r="V541" s="21">
        <f t="shared" si="228"/>
        <v>0</v>
      </c>
      <c r="W541" s="21">
        <f t="shared" si="228"/>
        <v>0</v>
      </c>
      <c r="X541" s="21">
        <f t="shared" si="228"/>
        <v>0</v>
      </c>
      <c r="Y541" s="21">
        <f t="shared" si="228"/>
        <v>0</v>
      </c>
      <c r="Z541" s="21">
        <f t="shared" si="228"/>
        <v>0</v>
      </c>
      <c r="AA541" s="21">
        <f t="shared" si="228"/>
        <v>0</v>
      </c>
      <c r="AB541" s="21">
        <f t="shared" si="228"/>
        <v>0</v>
      </c>
      <c r="AC541" s="21">
        <f t="shared" si="228"/>
        <v>0</v>
      </c>
      <c r="AD541" s="21">
        <f t="shared" si="228"/>
        <v>0</v>
      </c>
      <c r="AE541" s="21">
        <f t="shared" si="228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9">+C546+C547+C548</f>
        <v>0.19204071339338286</v>
      </c>
      <c r="D545" s="21">
        <f t="shared" si="229"/>
        <v>0.18169736408929163</v>
      </c>
      <c r="E545" s="21">
        <f t="shared" si="229"/>
        <v>0.18497383520030211</v>
      </c>
      <c r="F545" s="21">
        <f t="shared" si="229"/>
        <v>0.17737064606068884</v>
      </c>
      <c r="G545" s="21">
        <f t="shared" si="229"/>
        <v>0.17553594161865579</v>
      </c>
      <c r="H545" s="21">
        <f t="shared" si="229"/>
        <v>0.1678103855558582</v>
      </c>
      <c r="I545" s="21">
        <f t="shared" si="229"/>
        <v>0.1539850933775955</v>
      </c>
      <c r="J545" s="21">
        <f t="shared" si="229"/>
        <v>0.15360938175446787</v>
      </c>
      <c r="K545" s="21">
        <f t="shared" si="229"/>
        <v>0.14999529827334462</v>
      </c>
      <c r="L545" s="21">
        <f t="shared" si="229"/>
        <v>0.13887412922582806</v>
      </c>
      <c r="M545" s="21">
        <f t="shared" si="229"/>
        <v>0.12833965609818698</v>
      </c>
      <c r="N545" s="21">
        <f t="shared" si="229"/>
        <v>0.12459977454813079</v>
      </c>
      <c r="O545" s="21">
        <f t="shared" si="229"/>
        <v>0.12128200893832666</v>
      </c>
      <c r="P545" s="21">
        <f t="shared" si="229"/>
        <v>0.11950059726318177</v>
      </c>
      <c r="Q545" s="21">
        <f t="shared" si="229"/>
        <v>0.11310332911989465</v>
      </c>
      <c r="R545" s="21">
        <f t="shared" si="229"/>
        <v>0.10709332372039095</v>
      </c>
      <c r="S545" s="21">
        <f t="shared" si="229"/>
        <v>9.9395497711930014E-2</v>
      </c>
      <c r="T545" s="21">
        <f t="shared" si="229"/>
        <v>9.1790904597680745E-2</v>
      </c>
      <c r="U545" s="21">
        <f t="shared" si="229"/>
        <v>8.4191542807616176E-2</v>
      </c>
      <c r="V545" s="21">
        <f t="shared" si="229"/>
        <v>7.673470264005415E-2</v>
      </c>
      <c r="W545" s="21">
        <f t="shared" si="229"/>
        <v>6.5003085551075451E-2</v>
      </c>
      <c r="X545" s="21">
        <f t="shared" si="229"/>
        <v>6.6267976720763483E-2</v>
      </c>
      <c r="Y545" s="21">
        <f t="shared" si="229"/>
        <v>6.4866955546815916E-2</v>
      </c>
      <c r="Z545" s="21">
        <f t="shared" si="229"/>
        <v>6.2877033633595827E-2</v>
      </c>
      <c r="AA545" s="21">
        <f t="shared" si="229"/>
        <v>6.4977743655224227E-2</v>
      </c>
      <c r="AB545" s="21">
        <f t="shared" si="229"/>
        <v>6.3971777377050537E-2</v>
      </c>
      <c r="AC545" s="21">
        <f t="shared" si="229"/>
        <v>6.1934711342604809E-2</v>
      </c>
      <c r="AD545" s="21">
        <f t="shared" si="229"/>
        <v>6.2137413244795534E-2</v>
      </c>
      <c r="AE545" s="21">
        <f t="shared" si="229"/>
        <v>6.2329674557738274E-2</v>
      </c>
    </row>
    <row r="546" spans="1:31" x14ac:dyDescent="0.2">
      <c r="A546" s="9" t="s">
        <v>534</v>
      </c>
      <c r="B546" s="4" t="s">
        <v>798</v>
      </c>
      <c r="C546" s="36">
        <f t="shared" ref="C546:AE548" si="230">+C288</f>
        <v>2.5649313783382869E-2</v>
      </c>
      <c r="D546" s="36">
        <f t="shared" si="230"/>
        <v>1.2116161864091621E-2</v>
      </c>
      <c r="E546" s="36">
        <f t="shared" si="230"/>
        <v>1.9431271558702137E-2</v>
      </c>
      <c r="F546" s="36">
        <f t="shared" si="230"/>
        <v>1.4222359345488888E-2</v>
      </c>
      <c r="G546" s="36">
        <f t="shared" si="230"/>
        <v>1.2487657924655825E-2</v>
      </c>
      <c r="H546" s="36">
        <f t="shared" si="230"/>
        <v>1.0798960257858257E-2</v>
      </c>
      <c r="I546" s="36">
        <f t="shared" si="230"/>
        <v>3.3842953703955444E-3</v>
      </c>
      <c r="J546" s="36">
        <f t="shared" si="230"/>
        <v>8.9256526688679359E-3</v>
      </c>
      <c r="K546" s="36">
        <f t="shared" si="230"/>
        <v>1.0866504103144659E-2</v>
      </c>
      <c r="L546" s="36">
        <f t="shared" si="230"/>
        <v>5.4490393338280556E-3</v>
      </c>
      <c r="M546" s="36">
        <f t="shared" si="230"/>
        <v>4.3997605711869701E-3</v>
      </c>
      <c r="N546" s="36">
        <f t="shared" si="230"/>
        <v>5.1411712404307811E-3</v>
      </c>
      <c r="O546" s="36">
        <f t="shared" si="230"/>
        <v>6.2129743652266679E-3</v>
      </c>
      <c r="P546" s="36">
        <f t="shared" si="230"/>
        <v>8.9725847224817867E-3</v>
      </c>
      <c r="Q546" s="36">
        <f t="shared" si="230"/>
        <v>7.9995678198946357E-3</v>
      </c>
      <c r="R546" s="36">
        <f t="shared" si="230"/>
        <v>7.5168347503909664E-3</v>
      </c>
      <c r="S546" s="36">
        <f t="shared" si="230"/>
        <v>4.9127886172300348E-3</v>
      </c>
      <c r="T546" s="36">
        <f t="shared" si="230"/>
        <v>3.7276025700807777E-3</v>
      </c>
      <c r="U546" s="36">
        <f t="shared" si="230"/>
        <v>5.5262536462161683E-3</v>
      </c>
      <c r="V546" s="36">
        <f t="shared" si="230"/>
        <v>7.1422309590041706E-3</v>
      </c>
      <c r="W546" s="36">
        <f t="shared" si="230"/>
        <v>4.3064814800754369E-3</v>
      </c>
      <c r="X546" s="36">
        <f t="shared" si="230"/>
        <v>4.7367521327634637E-3</v>
      </c>
      <c r="Y546" s="36">
        <f t="shared" si="230"/>
        <v>2.9600685108158967E-3</v>
      </c>
      <c r="Z546" s="36">
        <f t="shared" si="230"/>
        <v>7.5310033409583664E-4</v>
      </c>
      <c r="AA546" s="36">
        <f t="shared" si="230"/>
        <v>2.720543566724212E-3</v>
      </c>
      <c r="AB546" s="36">
        <f t="shared" si="230"/>
        <v>1.3780660285505372E-3</v>
      </c>
      <c r="AC546" s="36">
        <f t="shared" si="230"/>
        <v>4.3413427910479226E-4</v>
      </c>
      <c r="AD546" s="36">
        <f t="shared" si="230"/>
        <v>5.7108779279552862E-4</v>
      </c>
      <c r="AE546" s="36">
        <f t="shared" si="230"/>
        <v>6.9760071723826741E-4</v>
      </c>
    </row>
    <row r="547" spans="1:31" x14ac:dyDescent="0.2">
      <c r="A547" s="9" t="s">
        <v>535</v>
      </c>
      <c r="B547" s="4" t="s">
        <v>799</v>
      </c>
      <c r="C547" s="36">
        <f t="shared" si="230"/>
        <v>0.16639139960999999</v>
      </c>
      <c r="D547" s="36">
        <f t="shared" si="230"/>
        <v>0.16958120222520001</v>
      </c>
      <c r="E547" s="36">
        <f t="shared" si="230"/>
        <v>0.16554256364159997</v>
      </c>
      <c r="F547" s="36">
        <f t="shared" si="230"/>
        <v>0.16314828671519996</v>
      </c>
      <c r="G547" s="36">
        <f t="shared" si="230"/>
        <v>0.16304828369399996</v>
      </c>
      <c r="H547" s="36">
        <f t="shared" si="230"/>
        <v>0.15701142529799994</v>
      </c>
      <c r="I547" s="36">
        <f t="shared" si="230"/>
        <v>0.15060079800719994</v>
      </c>
      <c r="J547" s="36">
        <f t="shared" si="230"/>
        <v>0.14468372908559993</v>
      </c>
      <c r="K547" s="36">
        <f t="shared" si="230"/>
        <v>0.13912879417019997</v>
      </c>
      <c r="L547" s="36">
        <f t="shared" si="230"/>
        <v>0.133425089892</v>
      </c>
      <c r="M547" s="36">
        <f t="shared" si="230"/>
        <v>0.12393989552700001</v>
      </c>
      <c r="N547" s="36">
        <f t="shared" si="230"/>
        <v>0.1194586033077</v>
      </c>
      <c r="O547" s="36">
        <f t="shared" si="230"/>
        <v>0.1150690345731</v>
      </c>
      <c r="P547" s="36">
        <f t="shared" si="230"/>
        <v>0.11052801254069998</v>
      </c>
      <c r="Q547" s="36">
        <f t="shared" si="230"/>
        <v>0.10510376130000001</v>
      </c>
      <c r="R547" s="36">
        <f t="shared" si="230"/>
        <v>9.9576488969999974E-2</v>
      </c>
      <c r="S547" s="36">
        <f t="shared" si="230"/>
        <v>9.4482709094699982E-2</v>
      </c>
      <c r="T547" s="36">
        <f t="shared" si="230"/>
        <v>8.8063302027599974E-2</v>
      </c>
      <c r="U547" s="36">
        <f t="shared" si="230"/>
        <v>7.8665289161400004E-2</v>
      </c>
      <c r="V547" s="36">
        <f t="shared" si="230"/>
        <v>6.9592471681049983E-2</v>
      </c>
      <c r="W547" s="36">
        <f t="shared" si="230"/>
        <v>6.069660407100002E-2</v>
      </c>
      <c r="X547" s="36">
        <f t="shared" si="230"/>
        <v>6.1531224588000012E-2</v>
      </c>
      <c r="Y547" s="36">
        <f t="shared" si="230"/>
        <v>6.1906887036000016E-2</v>
      </c>
      <c r="Z547" s="36">
        <f t="shared" si="230"/>
        <v>6.2123933299499993E-2</v>
      </c>
      <c r="AA547" s="36">
        <f t="shared" si="230"/>
        <v>6.2257200088500018E-2</v>
      </c>
      <c r="AB547" s="36">
        <f t="shared" si="230"/>
        <v>6.2593711348500003E-2</v>
      </c>
      <c r="AC547" s="36">
        <f t="shared" si="230"/>
        <v>6.1500577063500018E-2</v>
      </c>
      <c r="AD547" s="36">
        <f t="shared" si="230"/>
        <v>6.1566325452000005E-2</v>
      </c>
      <c r="AE547" s="36">
        <f t="shared" si="230"/>
        <v>6.1632073840500005E-2</v>
      </c>
    </row>
    <row r="548" spans="1:31" x14ac:dyDescent="0.2">
      <c r="A548" s="9" t="s">
        <v>536</v>
      </c>
      <c r="B548" s="4" t="s">
        <v>184</v>
      </c>
      <c r="C548" s="36">
        <f t="shared" si="230"/>
        <v>0</v>
      </c>
      <c r="D548" s="36">
        <f t="shared" si="230"/>
        <v>0</v>
      </c>
      <c r="E548" s="36">
        <f t="shared" si="230"/>
        <v>0</v>
      </c>
      <c r="F548" s="36">
        <f t="shared" si="230"/>
        <v>0</v>
      </c>
      <c r="G548" s="36">
        <f t="shared" si="230"/>
        <v>0</v>
      </c>
      <c r="H548" s="36">
        <f t="shared" si="230"/>
        <v>0</v>
      </c>
      <c r="I548" s="36">
        <f t="shared" si="230"/>
        <v>0</v>
      </c>
      <c r="J548" s="36">
        <f t="shared" si="230"/>
        <v>0</v>
      </c>
      <c r="K548" s="36">
        <f t="shared" si="230"/>
        <v>0</v>
      </c>
      <c r="L548" s="36">
        <f t="shared" si="230"/>
        <v>0</v>
      </c>
      <c r="M548" s="36">
        <f t="shared" si="230"/>
        <v>0</v>
      </c>
      <c r="N548" s="36">
        <f t="shared" si="230"/>
        <v>0</v>
      </c>
      <c r="O548" s="36">
        <f t="shared" si="230"/>
        <v>0</v>
      </c>
      <c r="P548" s="36">
        <f t="shared" si="230"/>
        <v>0</v>
      </c>
      <c r="Q548" s="36">
        <f t="shared" si="230"/>
        <v>0</v>
      </c>
      <c r="R548" s="36">
        <f t="shared" si="230"/>
        <v>0</v>
      </c>
      <c r="S548" s="36">
        <f t="shared" si="230"/>
        <v>0</v>
      </c>
      <c r="T548" s="36">
        <f t="shared" si="230"/>
        <v>0</v>
      </c>
      <c r="U548" s="36">
        <f t="shared" si="230"/>
        <v>0</v>
      </c>
      <c r="V548" s="36">
        <f t="shared" si="230"/>
        <v>0</v>
      </c>
      <c r="W548" s="36">
        <f t="shared" si="230"/>
        <v>0</v>
      </c>
      <c r="X548" s="36">
        <f t="shared" si="230"/>
        <v>0</v>
      </c>
      <c r="Y548" s="36">
        <f t="shared" si="230"/>
        <v>0</v>
      </c>
      <c r="Z548" s="36">
        <f t="shared" si="230"/>
        <v>0</v>
      </c>
      <c r="AA548" s="36">
        <f t="shared" si="230"/>
        <v>0</v>
      </c>
      <c r="AB548" s="36">
        <f t="shared" si="230"/>
        <v>0</v>
      </c>
      <c r="AC548" s="36">
        <f t="shared" si="230"/>
        <v>0</v>
      </c>
      <c r="AD548" s="36">
        <f t="shared" si="230"/>
        <v>0</v>
      </c>
      <c r="AE548" s="36">
        <f t="shared" si="230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31">+C550+C551</f>
        <v>0</v>
      </c>
      <c r="D549" s="21">
        <f t="shared" si="231"/>
        <v>0</v>
      </c>
      <c r="E549" s="21">
        <f t="shared" si="231"/>
        <v>0</v>
      </c>
      <c r="F549" s="21">
        <f t="shared" si="231"/>
        <v>0</v>
      </c>
      <c r="G549" s="21">
        <f t="shared" si="231"/>
        <v>0</v>
      </c>
      <c r="H549" s="21">
        <f t="shared" si="231"/>
        <v>0</v>
      </c>
      <c r="I549" s="21">
        <f t="shared" si="231"/>
        <v>0</v>
      </c>
      <c r="J549" s="21">
        <f t="shared" si="231"/>
        <v>0</v>
      </c>
      <c r="K549" s="21">
        <f t="shared" si="231"/>
        <v>0</v>
      </c>
      <c r="L549" s="21">
        <f t="shared" si="231"/>
        <v>0</v>
      </c>
      <c r="M549" s="21">
        <f t="shared" si="231"/>
        <v>0</v>
      </c>
      <c r="N549" s="21">
        <f t="shared" si="231"/>
        <v>0</v>
      </c>
      <c r="O549" s="21">
        <f t="shared" si="231"/>
        <v>0</v>
      </c>
      <c r="P549" s="21">
        <f t="shared" si="231"/>
        <v>0</v>
      </c>
      <c r="Q549" s="21">
        <f t="shared" si="231"/>
        <v>0</v>
      </c>
      <c r="R549" s="21">
        <f t="shared" si="231"/>
        <v>0</v>
      </c>
      <c r="S549" s="21">
        <f t="shared" si="231"/>
        <v>0</v>
      </c>
      <c r="T549" s="21">
        <f t="shared" si="231"/>
        <v>0</v>
      </c>
      <c r="U549" s="21">
        <f t="shared" si="231"/>
        <v>0</v>
      </c>
      <c r="V549" s="21">
        <f t="shared" si="231"/>
        <v>0</v>
      </c>
      <c r="W549" s="21">
        <f t="shared" si="231"/>
        <v>0</v>
      </c>
      <c r="X549" s="21">
        <f t="shared" si="231"/>
        <v>0</v>
      </c>
      <c r="Y549" s="21">
        <f t="shared" si="231"/>
        <v>0</v>
      </c>
      <c r="Z549" s="21">
        <f t="shared" si="231"/>
        <v>0</v>
      </c>
      <c r="AA549" s="21">
        <f t="shared" si="231"/>
        <v>0</v>
      </c>
      <c r="AB549" s="21">
        <f t="shared" si="231"/>
        <v>0</v>
      </c>
      <c r="AC549" s="21">
        <f t="shared" si="231"/>
        <v>0</v>
      </c>
      <c r="AD549" s="21">
        <f t="shared" si="231"/>
        <v>0</v>
      </c>
      <c r="AE549" s="21">
        <f t="shared" si="231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2">+C296</f>
        <v>0</v>
      </c>
      <c r="D554" s="35">
        <f t="shared" si="232"/>
        <v>0</v>
      </c>
      <c r="E554" s="35">
        <f t="shared" si="232"/>
        <v>0</v>
      </c>
      <c r="F554" s="35">
        <f t="shared" si="232"/>
        <v>0</v>
      </c>
      <c r="G554" s="35">
        <f t="shared" si="232"/>
        <v>0</v>
      </c>
      <c r="H554" s="35">
        <f t="shared" si="232"/>
        <v>0</v>
      </c>
      <c r="I554" s="35">
        <f t="shared" si="232"/>
        <v>0</v>
      </c>
      <c r="J554" s="35">
        <f t="shared" si="232"/>
        <v>0</v>
      </c>
      <c r="K554" s="35">
        <f t="shared" si="232"/>
        <v>0</v>
      </c>
      <c r="L554" s="35">
        <f t="shared" si="232"/>
        <v>0</v>
      </c>
      <c r="M554" s="35">
        <f t="shared" si="232"/>
        <v>0</v>
      </c>
      <c r="N554" s="35">
        <f t="shared" si="232"/>
        <v>0</v>
      </c>
      <c r="O554" s="35">
        <f t="shared" si="232"/>
        <v>0</v>
      </c>
      <c r="P554" s="35">
        <f t="shared" si="232"/>
        <v>0</v>
      </c>
      <c r="Q554" s="35">
        <f t="shared" si="232"/>
        <v>0</v>
      </c>
      <c r="R554" s="35">
        <f t="shared" si="232"/>
        <v>0</v>
      </c>
      <c r="S554" s="35">
        <f t="shared" si="232"/>
        <v>0</v>
      </c>
      <c r="T554" s="35">
        <f t="shared" si="232"/>
        <v>0</v>
      </c>
      <c r="U554" s="35">
        <f t="shared" si="232"/>
        <v>0</v>
      </c>
      <c r="V554" s="35">
        <f t="shared" si="232"/>
        <v>0</v>
      </c>
      <c r="W554" s="35">
        <f t="shared" si="232"/>
        <v>0</v>
      </c>
      <c r="X554" s="35">
        <f t="shared" si="232"/>
        <v>0</v>
      </c>
      <c r="Y554" s="35">
        <f t="shared" si="232"/>
        <v>0</v>
      </c>
      <c r="Z554" s="35">
        <f t="shared" si="232"/>
        <v>0</v>
      </c>
      <c r="AA554" s="35">
        <f t="shared" si="232"/>
        <v>0</v>
      </c>
      <c r="AB554" s="35">
        <f t="shared" si="232"/>
        <v>0</v>
      </c>
      <c r="AC554" s="35">
        <f t="shared" si="232"/>
        <v>0</v>
      </c>
      <c r="AD554" s="35">
        <f t="shared" si="232"/>
        <v>0</v>
      </c>
      <c r="AE554" s="35">
        <f t="shared" si="232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3">+C556+C559+C562+C565+C568++C571+C574+C575</f>
        <v>7.2210570446737338E-3</v>
      </c>
      <c r="D555" s="28">
        <f t="shared" si="233"/>
        <v>5.2634736720293621E-3</v>
      </c>
      <c r="E555" s="28">
        <f t="shared" si="233"/>
        <v>1.4295768580655825E-3</v>
      </c>
      <c r="F555" s="28">
        <f t="shared" si="233"/>
        <v>8.8926347328000081E-3</v>
      </c>
      <c r="G555" s="28">
        <f t="shared" si="233"/>
        <v>2.9995467326274911E-2</v>
      </c>
      <c r="H555" s="28">
        <f t="shared" si="233"/>
        <v>1.3825994590543438E-2</v>
      </c>
      <c r="I555" s="28">
        <f t="shared" si="233"/>
        <v>8.4598605423105038E-4</v>
      </c>
      <c r="J555" s="28">
        <f t="shared" si="233"/>
        <v>3.4906297657559455E-3</v>
      </c>
      <c r="K555" s="28">
        <f t="shared" si="233"/>
        <v>3.0173712190828634E-3</v>
      </c>
      <c r="L555" s="28">
        <f t="shared" si="233"/>
        <v>2.5199946083497727E-3</v>
      </c>
      <c r="M555" s="28">
        <f t="shared" si="233"/>
        <v>2.3444225490679631E-3</v>
      </c>
      <c r="N555" s="28">
        <f t="shared" si="233"/>
        <v>3.092013003073137E-3</v>
      </c>
      <c r="O555" s="28">
        <f t="shared" si="233"/>
        <v>2.0589688761434851E-2</v>
      </c>
      <c r="P555" s="28">
        <f t="shared" si="233"/>
        <v>4.9476695114577057E-2</v>
      </c>
      <c r="Q555" s="28">
        <f t="shared" si="233"/>
        <v>2.5647554312899355E-2</v>
      </c>
      <c r="R555" s="28">
        <f t="shared" si="233"/>
        <v>3.9374933637084296E-2</v>
      </c>
      <c r="S555" s="28">
        <f t="shared" si="233"/>
        <v>6.0903064210754056E-3</v>
      </c>
      <c r="T555" s="28">
        <f t="shared" si="233"/>
        <v>1.1468387789524434E-2</v>
      </c>
      <c r="U555" s="28">
        <f t="shared" si="233"/>
        <v>9.3248874359649226E-3</v>
      </c>
      <c r="V555" s="28">
        <f t="shared" si="233"/>
        <v>7.6410328379056154E-3</v>
      </c>
      <c r="W555" s="28">
        <f t="shared" si="233"/>
        <v>5.7791754774052283E-3</v>
      </c>
      <c r="X555" s="28">
        <f t="shared" si="233"/>
        <v>8.5154012819871443E-3</v>
      </c>
      <c r="Y555" s="28">
        <f t="shared" si="233"/>
        <v>8.1560258714125436E-3</v>
      </c>
      <c r="Z555" s="28">
        <f t="shared" si="233"/>
        <v>1.3661068597503791E-2</v>
      </c>
      <c r="AA555" s="28">
        <f t="shared" si="233"/>
        <v>1.5728895186908481E-2</v>
      </c>
      <c r="AB555" s="28">
        <f t="shared" si="233"/>
        <v>5.061010873696324E-3</v>
      </c>
      <c r="AC555" s="28">
        <f t="shared" si="233"/>
        <v>8.1824667819240353E-3</v>
      </c>
      <c r="AD555" s="28">
        <f t="shared" si="233"/>
        <v>0.11459067204184437</v>
      </c>
      <c r="AE555" s="28">
        <f t="shared" si="233"/>
        <v>1.2562082395979205E-2</v>
      </c>
    </row>
    <row r="556" spans="1:31" x14ac:dyDescent="0.2">
      <c r="A556" s="9" t="s">
        <v>549</v>
      </c>
      <c r="B556" s="4" t="s">
        <v>550</v>
      </c>
      <c r="C556" s="21">
        <f t="shared" ref="C556:AE556" si="234">+C557+C558</f>
        <v>6.3304571354779338E-3</v>
      </c>
      <c r="D556" s="21">
        <f t="shared" si="234"/>
        <v>4.7133681225666815E-3</v>
      </c>
      <c r="E556" s="21">
        <f t="shared" si="234"/>
        <v>1.2371714643645464E-3</v>
      </c>
      <c r="F556" s="21">
        <f t="shared" si="234"/>
        <v>7.7949815520358253E-3</v>
      </c>
      <c r="G556" s="21">
        <f t="shared" si="234"/>
        <v>2.8722773918274911E-2</v>
      </c>
      <c r="H556" s="21">
        <f t="shared" si="234"/>
        <v>1.1416108318543438E-2</v>
      </c>
      <c r="I556" s="21">
        <f t="shared" si="234"/>
        <v>6.7802496623105041E-4</v>
      </c>
      <c r="J556" s="21">
        <f t="shared" si="234"/>
        <v>2.9731576333417702E-3</v>
      </c>
      <c r="K556" s="21">
        <f t="shared" si="234"/>
        <v>1.7708470332582747E-3</v>
      </c>
      <c r="L556" s="21">
        <f t="shared" si="234"/>
        <v>2.163106736349773E-3</v>
      </c>
      <c r="M556" s="21">
        <f t="shared" si="234"/>
        <v>2.293462645067963E-3</v>
      </c>
      <c r="N556" s="21">
        <f t="shared" si="234"/>
        <v>2.8934137070731371E-3</v>
      </c>
      <c r="O556" s="21">
        <f t="shared" si="234"/>
        <v>1.3642968668923313E-2</v>
      </c>
      <c r="P556" s="21">
        <f t="shared" si="234"/>
        <v>4.3722114634577057E-2</v>
      </c>
      <c r="Q556" s="21">
        <f t="shared" si="234"/>
        <v>1.9514498776899356E-2</v>
      </c>
      <c r="R556" s="21">
        <f t="shared" si="234"/>
        <v>3.5569173337084294E-2</v>
      </c>
      <c r="S556" s="21">
        <f t="shared" si="234"/>
        <v>4.907547061075406E-3</v>
      </c>
      <c r="T556" s="21">
        <f t="shared" si="234"/>
        <v>1.1272057485524433E-2</v>
      </c>
      <c r="U556" s="21">
        <f t="shared" si="234"/>
        <v>8.7920959199649235E-3</v>
      </c>
      <c r="V556" s="21">
        <f t="shared" si="234"/>
        <v>7.182234537905615E-3</v>
      </c>
      <c r="W556" s="21">
        <f t="shared" si="234"/>
        <v>4.560231005405228E-3</v>
      </c>
      <c r="X556" s="21">
        <f t="shared" si="234"/>
        <v>7.2107647379871442E-3</v>
      </c>
      <c r="Y556" s="21">
        <f t="shared" si="234"/>
        <v>5.2396376474125438E-3</v>
      </c>
      <c r="Z556" s="21">
        <f t="shared" si="234"/>
        <v>1.3251820557503792E-2</v>
      </c>
      <c r="AA556" s="21">
        <f t="shared" si="234"/>
        <v>1.4597046634908481E-2</v>
      </c>
      <c r="AB556" s="21">
        <f t="shared" si="234"/>
        <v>4.7708421376963239E-3</v>
      </c>
      <c r="AC556" s="21">
        <f t="shared" si="234"/>
        <v>7.8997339496040351E-3</v>
      </c>
      <c r="AD556" s="21">
        <f t="shared" si="234"/>
        <v>0.10764580382584436</v>
      </c>
      <c r="AE556" s="21">
        <f t="shared" si="234"/>
        <v>9.5430651495792048E-3</v>
      </c>
    </row>
    <row r="557" spans="1:31" x14ac:dyDescent="0.2">
      <c r="A557" s="9" t="s">
        <v>551</v>
      </c>
      <c r="B557" s="4" t="s">
        <v>552</v>
      </c>
      <c r="C557" s="35">
        <f t="shared" ref="C557:AE557" si="235">+C299</f>
        <v>6.3304571354779338E-3</v>
      </c>
      <c r="D557" s="35">
        <f t="shared" si="235"/>
        <v>4.7133681225666815E-3</v>
      </c>
      <c r="E557" s="35">
        <f t="shared" si="235"/>
        <v>1.2371714643645464E-3</v>
      </c>
      <c r="F557" s="35">
        <f t="shared" si="235"/>
        <v>7.7949815520358253E-3</v>
      </c>
      <c r="G557" s="35">
        <f t="shared" si="235"/>
        <v>2.8722773918274911E-2</v>
      </c>
      <c r="H557" s="35">
        <f t="shared" si="235"/>
        <v>1.1416108318543438E-2</v>
      </c>
      <c r="I557" s="35">
        <f t="shared" si="235"/>
        <v>6.7802496623105041E-4</v>
      </c>
      <c r="J557" s="35">
        <f t="shared" si="235"/>
        <v>2.9731576333417702E-3</v>
      </c>
      <c r="K557" s="35">
        <f t="shared" si="235"/>
        <v>1.7708470332582747E-3</v>
      </c>
      <c r="L557" s="35">
        <f t="shared" si="235"/>
        <v>2.163106736349773E-3</v>
      </c>
      <c r="M557" s="35">
        <f t="shared" si="235"/>
        <v>2.293462645067963E-3</v>
      </c>
      <c r="N557" s="35">
        <f t="shared" si="235"/>
        <v>2.8934137070731371E-3</v>
      </c>
      <c r="O557" s="35">
        <f t="shared" si="235"/>
        <v>1.3642968668923313E-2</v>
      </c>
      <c r="P557" s="35">
        <f t="shared" si="235"/>
        <v>4.3722114634577057E-2</v>
      </c>
      <c r="Q557" s="35">
        <f t="shared" si="235"/>
        <v>1.9514498776899356E-2</v>
      </c>
      <c r="R557" s="35">
        <f t="shared" si="235"/>
        <v>3.5569173337084294E-2</v>
      </c>
      <c r="S557" s="35">
        <f t="shared" si="235"/>
        <v>4.907547061075406E-3</v>
      </c>
      <c r="T557" s="35">
        <f t="shared" si="235"/>
        <v>1.1272057485524433E-2</v>
      </c>
      <c r="U557" s="35">
        <f t="shared" si="235"/>
        <v>8.7920959199649235E-3</v>
      </c>
      <c r="V557" s="35">
        <f t="shared" si="235"/>
        <v>7.182234537905615E-3</v>
      </c>
      <c r="W557" s="35">
        <f t="shared" si="235"/>
        <v>4.560231005405228E-3</v>
      </c>
      <c r="X557" s="35">
        <f t="shared" si="235"/>
        <v>7.2107647379871442E-3</v>
      </c>
      <c r="Y557" s="35">
        <f t="shared" si="235"/>
        <v>5.2396376474125438E-3</v>
      </c>
      <c r="Z557" s="35">
        <f t="shared" si="235"/>
        <v>1.3251820557503792E-2</v>
      </c>
      <c r="AA557" s="35">
        <f t="shared" si="235"/>
        <v>1.4597046634908481E-2</v>
      </c>
      <c r="AB557" s="35">
        <f t="shared" si="235"/>
        <v>4.7708421376963239E-3</v>
      </c>
      <c r="AC557" s="35">
        <f t="shared" si="235"/>
        <v>7.8997339496040351E-3</v>
      </c>
      <c r="AD557" s="35">
        <f t="shared" si="235"/>
        <v>0.10764580382584436</v>
      </c>
      <c r="AE557" s="35">
        <f t="shared" si="235"/>
        <v>9.5430651495792048E-3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6">+C560+C561</f>
        <v>2.1394949195800016E-5</v>
      </c>
      <c r="D559" s="21">
        <f t="shared" si="236"/>
        <v>1.3638214626804795E-6</v>
      </c>
      <c r="E559" s="21">
        <f t="shared" si="236"/>
        <v>1.0228660970103593E-4</v>
      </c>
      <c r="F559" s="21">
        <f t="shared" si="236"/>
        <v>1.6621574076418341E-4</v>
      </c>
      <c r="G559" s="21">
        <f t="shared" si="236"/>
        <v>0</v>
      </c>
      <c r="H559" s="21">
        <f t="shared" si="236"/>
        <v>0</v>
      </c>
      <c r="I559" s="21">
        <f t="shared" si="236"/>
        <v>0</v>
      </c>
      <c r="J559" s="21">
        <f t="shared" si="236"/>
        <v>8.523884141752997E-7</v>
      </c>
      <c r="K559" s="21">
        <f t="shared" si="236"/>
        <v>8.6943618245880557E-6</v>
      </c>
      <c r="L559" s="21">
        <f t="shared" si="236"/>
        <v>0</v>
      </c>
      <c r="M559" s="21">
        <f t="shared" si="236"/>
        <v>0</v>
      </c>
      <c r="N559" s="21">
        <f t="shared" si="236"/>
        <v>0</v>
      </c>
      <c r="O559" s="21">
        <f t="shared" si="236"/>
        <v>3.4104060451153737E-4</v>
      </c>
      <c r="P559" s="21">
        <f t="shared" si="236"/>
        <v>1.0206000000000001E-4</v>
      </c>
      <c r="Q559" s="21">
        <f t="shared" si="236"/>
        <v>1.3710060000000001E-3</v>
      </c>
      <c r="R559" s="21">
        <f t="shared" si="236"/>
        <v>2.9767500000000003E-5</v>
      </c>
      <c r="S559" s="21">
        <f t="shared" si="236"/>
        <v>0</v>
      </c>
      <c r="T559" s="21">
        <f t="shared" si="236"/>
        <v>1.3608000000000004E-5</v>
      </c>
      <c r="U559" s="21">
        <f t="shared" si="236"/>
        <v>3.7336950000000003E-4</v>
      </c>
      <c r="V559" s="21">
        <f t="shared" si="236"/>
        <v>1.8711000000000002E-6</v>
      </c>
      <c r="W559" s="21">
        <f t="shared" si="236"/>
        <v>1.8711000000000004E-5</v>
      </c>
      <c r="X559" s="21">
        <f t="shared" si="236"/>
        <v>0</v>
      </c>
      <c r="Y559" s="21">
        <f t="shared" si="236"/>
        <v>0</v>
      </c>
      <c r="Z559" s="21">
        <f t="shared" si="236"/>
        <v>4.252500000000001E-5</v>
      </c>
      <c r="AA559" s="21">
        <f t="shared" si="236"/>
        <v>8.5050000000000007E-6</v>
      </c>
      <c r="AB559" s="21">
        <f t="shared" si="236"/>
        <v>0</v>
      </c>
      <c r="AC559" s="21">
        <f t="shared" si="236"/>
        <v>0</v>
      </c>
      <c r="AD559" s="21">
        <f t="shared" si="236"/>
        <v>3.9122999999999998E-5</v>
      </c>
      <c r="AE559" s="21">
        <f t="shared" si="236"/>
        <v>8.5050000000000007E-6</v>
      </c>
    </row>
    <row r="560" spans="1:31" x14ac:dyDescent="0.2">
      <c r="A560" s="9" t="s">
        <v>669</v>
      </c>
      <c r="B560" s="4" t="s">
        <v>670</v>
      </c>
      <c r="C560" s="35">
        <f t="shared" ref="C560:AE560" si="237">+C384</f>
        <v>2.1394949195800016E-5</v>
      </c>
      <c r="D560" s="35">
        <f t="shared" si="237"/>
        <v>1.3638214626804795E-6</v>
      </c>
      <c r="E560" s="35">
        <f t="shared" si="237"/>
        <v>1.0228660970103593E-4</v>
      </c>
      <c r="F560" s="35">
        <f t="shared" si="237"/>
        <v>1.6621574076418341E-4</v>
      </c>
      <c r="G560" s="35">
        <f t="shared" si="237"/>
        <v>0</v>
      </c>
      <c r="H560" s="35">
        <f t="shared" si="237"/>
        <v>0</v>
      </c>
      <c r="I560" s="35">
        <f t="shared" si="237"/>
        <v>0</v>
      </c>
      <c r="J560" s="35">
        <f t="shared" si="237"/>
        <v>8.523884141752997E-7</v>
      </c>
      <c r="K560" s="35">
        <f t="shared" si="237"/>
        <v>8.6943618245880557E-6</v>
      </c>
      <c r="L560" s="35">
        <f t="shared" si="237"/>
        <v>0</v>
      </c>
      <c r="M560" s="35">
        <f t="shared" si="237"/>
        <v>0</v>
      </c>
      <c r="N560" s="35">
        <f t="shared" si="237"/>
        <v>0</v>
      </c>
      <c r="O560" s="35">
        <f t="shared" si="237"/>
        <v>3.4104060451153737E-4</v>
      </c>
      <c r="P560" s="35">
        <f t="shared" si="237"/>
        <v>1.0206000000000001E-4</v>
      </c>
      <c r="Q560" s="35">
        <f t="shared" si="237"/>
        <v>1.3710060000000001E-3</v>
      </c>
      <c r="R560" s="35">
        <f t="shared" si="237"/>
        <v>2.9767500000000003E-5</v>
      </c>
      <c r="S560" s="35">
        <f t="shared" si="237"/>
        <v>0</v>
      </c>
      <c r="T560" s="35">
        <f t="shared" si="237"/>
        <v>1.3608000000000004E-5</v>
      </c>
      <c r="U560" s="35">
        <f t="shared" si="237"/>
        <v>3.7336950000000003E-4</v>
      </c>
      <c r="V560" s="35">
        <f t="shared" si="237"/>
        <v>1.8711000000000002E-6</v>
      </c>
      <c r="W560" s="35">
        <f t="shared" si="237"/>
        <v>1.8711000000000004E-5</v>
      </c>
      <c r="X560" s="35">
        <f t="shared" si="237"/>
        <v>0</v>
      </c>
      <c r="Y560" s="35">
        <f t="shared" si="237"/>
        <v>0</v>
      </c>
      <c r="Z560" s="35">
        <f t="shared" si="237"/>
        <v>4.252500000000001E-5</v>
      </c>
      <c r="AA560" s="35">
        <f t="shared" si="237"/>
        <v>8.5050000000000007E-6</v>
      </c>
      <c r="AB560" s="35">
        <f t="shared" si="237"/>
        <v>0</v>
      </c>
      <c r="AC560" s="35">
        <f t="shared" si="237"/>
        <v>0</v>
      </c>
      <c r="AD560" s="35">
        <f t="shared" si="237"/>
        <v>3.9122999999999998E-5</v>
      </c>
      <c r="AE560" s="35">
        <f t="shared" si="237"/>
        <v>8.5050000000000007E-6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8">+C563+C564</f>
        <v>8.692049599999999E-4</v>
      </c>
      <c r="D562" s="21">
        <f t="shared" si="238"/>
        <v>5.4874172799999996E-4</v>
      </c>
      <c r="E562" s="21">
        <f t="shared" si="238"/>
        <v>9.0118783999999978E-5</v>
      </c>
      <c r="F562" s="21">
        <f t="shared" si="238"/>
        <v>9.3143743999999989E-4</v>
      </c>
      <c r="G562" s="21">
        <f t="shared" si="238"/>
        <v>1.2726934079999998E-3</v>
      </c>
      <c r="H562" s="21">
        <f t="shared" si="238"/>
        <v>2.4098862720000002E-3</v>
      </c>
      <c r="I562" s="21">
        <f t="shared" si="238"/>
        <v>1.67961088E-4</v>
      </c>
      <c r="J562" s="21">
        <f t="shared" si="238"/>
        <v>5.1661974400000002E-4</v>
      </c>
      <c r="K562" s="21">
        <f t="shared" si="238"/>
        <v>1.2378298240000004E-3</v>
      </c>
      <c r="L562" s="21">
        <f t="shared" si="238"/>
        <v>3.5688787199999994E-4</v>
      </c>
      <c r="M562" s="21">
        <f t="shared" si="238"/>
        <v>5.0959903999999984E-5</v>
      </c>
      <c r="N562" s="21">
        <f t="shared" si="238"/>
        <v>1.9859929599999997E-4</v>
      </c>
      <c r="O562" s="21">
        <f t="shared" si="238"/>
        <v>6.6056794880000012E-3</v>
      </c>
      <c r="P562" s="21">
        <f t="shared" si="238"/>
        <v>5.6525204800000001E-3</v>
      </c>
      <c r="Q562" s="21">
        <f t="shared" si="238"/>
        <v>4.7620495359999996E-3</v>
      </c>
      <c r="R562" s="21">
        <f t="shared" si="238"/>
        <v>3.7759928E-3</v>
      </c>
      <c r="S562" s="21">
        <f t="shared" si="238"/>
        <v>1.1827593599999999E-3</v>
      </c>
      <c r="T562" s="21">
        <f t="shared" si="238"/>
        <v>1.8272230399999999E-4</v>
      </c>
      <c r="U562" s="21">
        <f t="shared" si="238"/>
        <v>1.5942201599999998E-4</v>
      </c>
      <c r="V562" s="21">
        <f t="shared" si="238"/>
        <v>4.569272E-4</v>
      </c>
      <c r="W562" s="21">
        <f t="shared" si="238"/>
        <v>1.2002334719999998E-3</v>
      </c>
      <c r="X562" s="21">
        <f t="shared" si="238"/>
        <v>1.3046365439999999E-3</v>
      </c>
      <c r="Y562" s="21">
        <f t="shared" si="238"/>
        <v>2.9163882239999993E-3</v>
      </c>
      <c r="Z562" s="21">
        <f t="shared" si="238"/>
        <v>3.6672304000000001E-4</v>
      </c>
      <c r="AA562" s="21">
        <f t="shared" si="238"/>
        <v>1.1233435519999999E-3</v>
      </c>
      <c r="AB562" s="21">
        <f t="shared" si="238"/>
        <v>2.9016873599999998E-4</v>
      </c>
      <c r="AC562" s="21">
        <f t="shared" si="238"/>
        <v>2.8273283232000003E-4</v>
      </c>
      <c r="AD562" s="21">
        <f t="shared" si="238"/>
        <v>6.9057452159999996E-3</v>
      </c>
      <c r="AE562" s="21">
        <f t="shared" si="238"/>
        <v>3.0105122463999993E-3</v>
      </c>
    </row>
    <row r="563" spans="1:31" x14ac:dyDescent="0.2">
      <c r="A563" s="9" t="s">
        <v>679</v>
      </c>
      <c r="B563" s="4" t="s">
        <v>680</v>
      </c>
      <c r="C563" s="35">
        <f t="shared" ref="C563:AE563" si="239">+C392</f>
        <v>8.692049599999999E-4</v>
      </c>
      <c r="D563" s="35">
        <f t="shared" si="239"/>
        <v>5.4874172799999996E-4</v>
      </c>
      <c r="E563" s="35">
        <f t="shared" si="239"/>
        <v>9.0118783999999978E-5</v>
      </c>
      <c r="F563" s="35">
        <f t="shared" si="239"/>
        <v>9.3143743999999989E-4</v>
      </c>
      <c r="G563" s="35">
        <f t="shared" si="239"/>
        <v>1.2726934079999998E-3</v>
      </c>
      <c r="H563" s="35">
        <f t="shared" si="239"/>
        <v>2.4098862720000002E-3</v>
      </c>
      <c r="I563" s="35">
        <f t="shared" si="239"/>
        <v>1.67961088E-4</v>
      </c>
      <c r="J563" s="35">
        <f t="shared" si="239"/>
        <v>5.1661974400000002E-4</v>
      </c>
      <c r="K563" s="35">
        <f t="shared" si="239"/>
        <v>1.2378298240000004E-3</v>
      </c>
      <c r="L563" s="35">
        <f t="shared" si="239"/>
        <v>3.5688787199999994E-4</v>
      </c>
      <c r="M563" s="35">
        <f t="shared" si="239"/>
        <v>5.0959903999999984E-5</v>
      </c>
      <c r="N563" s="35">
        <f t="shared" si="239"/>
        <v>1.9859929599999997E-4</v>
      </c>
      <c r="O563" s="35">
        <f t="shared" si="239"/>
        <v>6.6056794880000012E-3</v>
      </c>
      <c r="P563" s="35">
        <f t="shared" si="239"/>
        <v>5.6525204800000001E-3</v>
      </c>
      <c r="Q563" s="35">
        <f t="shared" si="239"/>
        <v>4.7620495359999996E-3</v>
      </c>
      <c r="R563" s="35">
        <f t="shared" si="239"/>
        <v>3.7759928E-3</v>
      </c>
      <c r="S563" s="35">
        <f t="shared" si="239"/>
        <v>1.1827593599999999E-3</v>
      </c>
      <c r="T563" s="35">
        <f t="shared" si="239"/>
        <v>1.8272230399999999E-4</v>
      </c>
      <c r="U563" s="35">
        <f t="shared" si="239"/>
        <v>1.5942201599999998E-4</v>
      </c>
      <c r="V563" s="35">
        <f t="shared" si="239"/>
        <v>4.569272E-4</v>
      </c>
      <c r="W563" s="35">
        <f t="shared" si="239"/>
        <v>1.2002334719999998E-3</v>
      </c>
      <c r="X563" s="35">
        <f t="shared" si="239"/>
        <v>1.3046365439999999E-3</v>
      </c>
      <c r="Y563" s="35">
        <f t="shared" si="239"/>
        <v>2.9163882239999993E-3</v>
      </c>
      <c r="Z563" s="35">
        <f t="shared" si="239"/>
        <v>3.6672304000000001E-4</v>
      </c>
      <c r="AA563" s="35">
        <f t="shared" si="239"/>
        <v>1.1233435519999999E-3</v>
      </c>
      <c r="AB563" s="35">
        <f t="shared" si="239"/>
        <v>2.9016873599999998E-4</v>
      </c>
      <c r="AC563" s="35">
        <f t="shared" si="239"/>
        <v>2.8273283232000003E-4</v>
      </c>
      <c r="AD563" s="35">
        <f t="shared" si="239"/>
        <v>6.9057452159999996E-3</v>
      </c>
      <c r="AE563" s="35">
        <f t="shared" si="239"/>
        <v>3.0105122463999993E-3</v>
      </c>
    </row>
    <row r="564" spans="1:31" x14ac:dyDescent="0.2">
      <c r="A564" s="9" t="s">
        <v>681</v>
      </c>
      <c r="B564" s="4" t="s">
        <v>682</v>
      </c>
      <c r="C564" s="35">
        <f t="shared" ref="C564:AE564" si="240">+C393</f>
        <v>0</v>
      </c>
      <c r="D564" s="35">
        <f t="shared" si="240"/>
        <v>0</v>
      </c>
      <c r="E564" s="35">
        <f t="shared" si="240"/>
        <v>0</v>
      </c>
      <c r="F564" s="35">
        <f t="shared" si="240"/>
        <v>0</v>
      </c>
      <c r="G564" s="35">
        <f t="shared" si="240"/>
        <v>0</v>
      </c>
      <c r="H564" s="35">
        <f t="shared" si="240"/>
        <v>0</v>
      </c>
      <c r="I564" s="35">
        <f t="shared" si="240"/>
        <v>0</v>
      </c>
      <c r="J564" s="35">
        <f t="shared" si="240"/>
        <v>0</v>
      </c>
      <c r="K564" s="35">
        <f t="shared" si="240"/>
        <v>0</v>
      </c>
      <c r="L564" s="35">
        <f t="shared" si="240"/>
        <v>0</v>
      </c>
      <c r="M564" s="35">
        <f t="shared" si="240"/>
        <v>0</v>
      </c>
      <c r="N564" s="35">
        <f t="shared" si="240"/>
        <v>0</v>
      </c>
      <c r="O564" s="35">
        <f t="shared" si="240"/>
        <v>0</v>
      </c>
      <c r="P564" s="35">
        <f t="shared" si="240"/>
        <v>0</v>
      </c>
      <c r="Q564" s="35">
        <f t="shared" si="240"/>
        <v>0</v>
      </c>
      <c r="R564" s="35">
        <f t="shared" si="240"/>
        <v>0</v>
      </c>
      <c r="S564" s="35">
        <f t="shared" si="240"/>
        <v>0</v>
      </c>
      <c r="T564" s="35">
        <f t="shared" si="240"/>
        <v>0</v>
      </c>
      <c r="U564" s="35">
        <f t="shared" si="240"/>
        <v>0</v>
      </c>
      <c r="V564" s="35">
        <f t="shared" si="240"/>
        <v>0</v>
      </c>
      <c r="W564" s="35">
        <f t="shared" si="240"/>
        <v>0</v>
      </c>
      <c r="X564" s="35">
        <f t="shared" si="240"/>
        <v>0</v>
      </c>
      <c r="Y564" s="35">
        <f t="shared" si="240"/>
        <v>0</v>
      </c>
      <c r="Z564" s="35">
        <f t="shared" si="240"/>
        <v>0</v>
      </c>
      <c r="AA564" s="35">
        <f t="shared" si="240"/>
        <v>0</v>
      </c>
      <c r="AB564" s="35">
        <f t="shared" si="240"/>
        <v>0</v>
      </c>
      <c r="AC564" s="35">
        <f t="shared" si="240"/>
        <v>0</v>
      </c>
      <c r="AD564" s="35">
        <f t="shared" si="240"/>
        <v>0</v>
      </c>
      <c r="AE564" s="35">
        <f t="shared" si="240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41">+C566+C567</f>
        <v>0</v>
      </c>
      <c r="D565" s="21">
        <f t="shared" si="241"/>
        <v>0</v>
      </c>
      <c r="E565" s="21">
        <f t="shared" si="241"/>
        <v>0</v>
      </c>
      <c r="F565" s="21">
        <f t="shared" si="241"/>
        <v>0</v>
      </c>
      <c r="G565" s="21">
        <f t="shared" si="241"/>
        <v>0</v>
      </c>
      <c r="H565" s="21">
        <f t="shared" si="241"/>
        <v>0</v>
      </c>
      <c r="I565" s="21">
        <f t="shared" si="241"/>
        <v>0</v>
      </c>
      <c r="J565" s="21">
        <f t="shared" si="241"/>
        <v>0</v>
      </c>
      <c r="K565" s="21">
        <f t="shared" si="241"/>
        <v>0</v>
      </c>
      <c r="L565" s="21">
        <f t="shared" si="241"/>
        <v>0</v>
      </c>
      <c r="M565" s="21">
        <f t="shared" si="241"/>
        <v>0</v>
      </c>
      <c r="N565" s="21">
        <f t="shared" si="241"/>
        <v>0</v>
      </c>
      <c r="O565" s="21">
        <f t="shared" si="241"/>
        <v>0</v>
      </c>
      <c r="P565" s="21">
        <f t="shared" si="241"/>
        <v>0</v>
      </c>
      <c r="Q565" s="21">
        <f t="shared" si="241"/>
        <v>0</v>
      </c>
      <c r="R565" s="21">
        <f t="shared" si="241"/>
        <v>0</v>
      </c>
      <c r="S565" s="21">
        <f t="shared" si="241"/>
        <v>0</v>
      </c>
      <c r="T565" s="21">
        <f t="shared" si="241"/>
        <v>0</v>
      </c>
      <c r="U565" s="21">
        <f t="shared" si="241"/>
        <v>0</v>
      </c>
      <c r="V565" s="21">
        <f t="shared" si="241"/>
        <v>0</v>
      </c>
      <c r="W565" s="21">
        <f t="shared" si="241"/>
        <v>0</v>
      </c>
      <c r="X565" s="21">
        <f t="shared" si="241"/>
        <v>0</v>
      </c>
      <c r="Y565" s="21">
        <f t="shared" si="241"/>
        <v>0</v>
      </c>
      <c r="Z565" s="21">
        <f t="shared" si="241"/>
        <v>0</v>
      </c>
      <c r="AA565" s="21">
        <f t="shared" si="241"/>
        <v>0</v>
      </c>
      <c r="AB565" s="21">
        <f t="shared" si="241"/>
        <v>0</v>
      </c>
      <c r="AC565" s="21">
        <f t="shared" si="241"/>
        <v>0</v>
      </c>
      <c r="AD565" s="21">
        <f t="shared" si="241"/>
        <v>0</v>
      </c>
      <c r="AE565" s="21">
        <f t="shared" si="24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2">+C569+C570</f>
        <v>0</v>
      </c>
      <c r="D568" s="21">
        <f t="shared" si="242"/>
        <v>0</v>
      </c>
      <c r="E568" s="21">
        <f t="shared" si="242"/>
        <v>0</v>
      </c>
      <c r="F568" s="21">
        <f t="shared" si="242"/>
        <v>0</v>
      </c>
      <c r="G568" s="21">
        <f t="shared" si="242"/>
        <v>0</v>
      </c>
      <c r="H568" s="21">
        <f t="shared" si="242"/>
        <v>0</v>
      </c>
      <c r="I568" s="21">
        <f t="shared" si="242"/>
        <v>0</v>
      </c>
      <c r="J568" s="21">
        <f t="shared" si="242"/>
        <v>0</v>
      </c>
      <c r="K568" s="21">
        <f t="shared" si="242"/>
        <v>0</v>
      </c>
      <c r="L568" s="21">
        <f t="shared" si="242"/>
        <v>0</v>
      </c>
      <c r="M568" s="21">
        <f t="shared" si="242"/>
        <v>0</v>
      </c>
      <c r="N568" s="21">
        <f t="shared" si="242"/>
        <v>0</v>
      </c>
      <c r="O568" s="21">
        <f t="shared" si="242"/>
        <v>0</v>
      </c>
      <c r="P568" s="21">
        <f t="shared" si="242"/>
        <v>0</v>
      </c>
      <c r="Q568" s="21">
        <f t="shared" si="242"/>
        <v>0</v>
      </c>
      <c r="R568" s="21">
        <f t="shared" si="242"/>
        <v>0</v>
      </c>
      <c r="S568" s="21">
        <f t="shared" si="242"/>
        <v>0</v>
      </c>
      <c r="T568" s="21">
        <f t="shared" si="242"/>
        <v>0</v>
      </c>
      <c r="U568" s="21">
        <f t="shared" si="242"/>
        <v>0</v>
      </c>
      <c r="V568" s="21">
        <f t="shared" si="242"/>
        <v>0</v>
      </c>
      <c r="W568" s="21">
        <f t="shared" si="242"/>
        <v>0</v>
      </c>
      <c r="X568" s="21">
        <f t="shared" si="242"/>
        <v>0</v>
      </c>
      <c r="Y568" s="21">
        <f t="shared" si="242"/>
        <v>0</v>
      </c>
      <c r="Z568" s="21">
        <f t="shared" si="242"/>
        <v>0</v>
      </c>
      <c r="AA568" s="21">
        <f t="shared" si="242"/>
        <v>0</v>
      </c>
      <c r="AB568" s="21">
        <f t="shared" si="242"/>
        <v>0</v>
      </c>
      <c r="AC568" s="21">
        <f t="shared" si="242"/>
        <v>0</v>
      </c>
      <c r="AD568" s="21">
        <f t="shared" si="242"/>
        <v>0</v>
      </c>
      <c r="AE568" s="21">
        <f t="shared" si="24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3">+C572+C573</f>
        <v>0</v>
      </c>
      <c r="D571" s="21">
        <f t="shared" si="243"/>
        <v>0</v>
      </c>
      <c r="E571" s="21">
        <f t="shared" si="243"/>
        <v>0</v>
      </c>
      <c r="F571" s="21">
        <f t="shared" si="243"/>
        <v>0</v>
      </c>
      <c r="G571" s="21">
        <f t="shared" si="243"/>
        <v>0</v>
      </c>
      <c r="H571" s="21">
        <f t="shared" si="243"/>
        <v>0</v>
      </c>
      <c r="I571" s="21">
        <f t="shared" si="243"/>
        <v>0</v>
      </c>
      <c r="J571" s="21">
        <f t="shared" si="243"/>
        <v>0</v>
      </c>
      <c r="K571" s="21">
        <f t="shared" si="243"/>
        <v>0</v>
      </c>
      <c r="L571" s="21">
        <f t="shared" si="243"/>
        <v>0</v>
      </c>
      <c r="M571" s="21">
        <f t="shared" si="243"/>
        <v>0</v>
      </c>
      <c r="N571" s="21">
        <f t="shared" si="243"/>
        <v>0</v>
      </c>
      <c r="O571" s="21">
        <f t="shared" si="243"/>
        <v>0</v>
      </c>
      <c r="P571" s="21">
        <f t="shared" si="243"/>
        <v>0</v>
      </c>
      <c r="Q571" s="21">
        <f t="shared" si="243"/>
        <v>0</v>
      </c>
      <c r="R571" s="21">
        <f t="shared" si="243"/>
        <v>0</v>
      </c>
      <c r="S571" s="21">
        <f t="shared" si="243"/>
        <v>0</v>
      </c>
      <c r="T571" s="21">
        <f t="shared" si="243"/>
        <v>0</v>
      </c>
      <c r="U571" s="21">
        <f t="shared" si="243"/>
        <v>0</v>
      </c>
      <c r="V571" s="21">
        <f t="shared" si="243"/>
        <v>0</v>
      </c>
      <c r="W571" s="21">
        <f t="shared" si="243"/>
        <v>0</v>
      </c>
      <c r="X571" s="21">
        <f t="shared" si="243"/>
        <v>0</v>
      </c>
      <c r="Y571" s="21">
        <f t="shared" si="243"/>
        <v>0</v>
      </c>
      <c r="Z571" s="21">
        <f t="shared" si="243"/>
        <v>0</v>
      </c>
      <c r="AA571" s="21">
        <f t="shared" si="243"/>
        <v>0</v>
      </c>
      <c r="AB571" s="21">
        <f t="shared" si="243"/>
        <v>0</v>
      </c>
      <c r="AC571" s="21">
        <f t="shared" si="243"/>
        <v>0</v>
      </c>
      <c r="AD571" s="21">
        <f t="shared" si="243"/>
        <v>0</v>
      </c>
      <c r="AE571" s="21">
        <f t="shared" si="243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4">+C416</f>
        <v>0</v>
      </c>
      <c r="D572" s="35">
        <f t="shared" si="244"/>
        <v>0</v>
      </c>
      <c r="E572" s="35">
        <f t="shared" si="244"/>
        <v>0</v>
      </c>
      <c r="F572" s="35">
        <f t="shared" si="244"/>
        <v>0</v>
      </c>
      <c r="G572" s="35">
        <f t="shared" si="244"/>
        <v>0</v>
      </c>
      <c r="H572" s="35">
        <f t="shared" si="244"/>
        <v>0</v>
      </c>
      <c r="I572" s="35">
        <f t="shared" si="244"/>
        <v>0</v>
      </c>
      <c r="J572" s="35">
        <f t="shared" si="244"/>
        <v>0</v>
      </c>
      <c r="K572" s="35">
        <f t="shared" si="244"/>
        <v>0</v>
      </c>
      <c r="L572" s="35">
        <f t="shared" si="244"/>
        <v>0</v>
      </c>
      <c r="M572" s="35">
        <f t="shared" si="244"/>
        <v>0</v>
      </c>
      <c r="N572" s="35">
        <f t="shared" si="244"/>
        <v>0</v>
      </c>
      <c r="O572" s="35">
        <f t="shared" si="244"/>
        <v>0</v>
      </c>
      <c r="P572" s="35">
        <f t="shared" si="244"/>
        <v>0</v>
      </c>
      <c r="Q572" s="35">
        <f t="shared" si="244"/>
        <v>0</v>
      </c>
      <c r="R572" s="35">
        <f t="shared" si="244"/>
        <v>0</v>
      </c>
      <c r="S572" s="35">
        <f t="shared" si="244"/>
        <v>0</v>
      </c>
      <c r="T572" s="35">
        <f t="shared" si="244"/>
        <v>0</v>
      </c>
      <c r="U572" s="35">
        <f t="shared" si="244"/>
        <v>0</v>
      </c>
      <c r="V572" s="35">
        <f t="shared" si="244"/>
        <v>0</v>
      </c>
      <c r="W572" s="35">
        <f t="shared" si="244"/>
        <v>0</v>
      </c>
      <c r="X572" s="35">
        <f t="shared" si="244"/>
        <v>0</v>
      </c>
      <c r="Y572" s="35">
        <f t="shared" si="244"/>
        <v>0</v>
      </c>
      <c r="Z572" s="35">
        <f t="shared" si="244"/>
        <v>0</v>
      </c>
      <c r="AA572" s="35">
        <f t="shared" si="244"/>
        <v>0</v>
      </c>
      <c r="AB572" s="35">
        <f t="shared" si="244"/>
        <v>0</v>
      </c>
      <c r="AC572" s="35">
        <f t="shared" si="244"/>
        <v>0</v>
      </c>
      <c r="AD572" s="35">
        <f t="shared" si="244"/>
        <v>0</v>
      </c>
      <c r="AE572" s="35">
        <f t="shared" si="244"/>
        <v>0</v>
      </c>
    </row>
    <row r="573" spans="1:31" x14ac:dyDescent="0.2">
      <c r="A573" s="9" t="s">
        <v>711</v>
      </c>
      <c r="B573" s="4" t="s">
        <v>712</v>
      </c>
      <c r="C573" s="35">
        <f t="shared" si="244"/>
        <v>0</v>
      </c>
      <c r="D573" s="35">
        <f t="shared" si="244"/>
        <v>0</v>
      </c>
      <c r="E573" s="35">
        <f t="shared" si="244"/>
        <v>0</v>
      </c>
      <c r="F573" s="35">
        <f t="shared" si="244"/>
        <v>0</v>
      </c>
      <c r="G573" s="35">
        <f t="shared" si="244"/>
        <v>0</v>
      </c>
      <c r="H573" s="35">
        <f t="shared" si="244"/>
        <v>0</v>
      </c>
      <c r="I573" s="35">
        <f t="shared" si="244"/>
        <v>0</v>
      </c>
      <c r="J573" s="35">
        <f t="shared" si="244"/>
        <v>0</v>
      </c>
      <c r="K573" s="35">
        <f t="shared" si="244"/>
        <v>0</v>
      </c>
      <c r="L573" s="35">
        <f t="shared" si="244"/>
        <v>0</v>
      </c>
      <c r="M573" s="35">
        <f t="shared" si="244"/>
        <v>0</v>
      </c>
      <c r="N573" s="35">
        <f t="shared" si="244"/>
        <v>0</v>
      </c>
      <c r="O573" s="35">
        <f t="shared" si="244"/>
        <v>0</v>
      </c>
      <c r="P573" s="35">
        <f t="shared" si="244"/>
        <v>0</v>
      </c>
      <c r="Q573" s="35">
        <f t="shared" si="244"/>
        <v>0</v>
      </c>
      <c r="R573" s="35">
        <f t="shared" si="244"/>
        <v>0</v>
      </c>
      <c r="S573" s="35">
        <f t="shared" si="244"/>
        <v>0</v>
      </c>
      <c r="T573" s="35">
        <f t="shared" si="244"/>
        <v>0</v>
      </c>
      <c r="U573" s="35">
        <f t="shared" si="244"/>
        <v>0</v>
      </c>
      <c r="V573" s="35">
        <f t="shared" si="244"/>
        <v>0</v>
      </c>
      <c r="W573" s="35">
        <f t="shared" si="244"/>
        <v>0</v>
      </c>
      <c r="X573" s="35">
        <f t="shared" si="244"/>
        <v>0</v>
      </c>
      <c r="Y573" s="35">
        <f t="shared" si="244"/>
        <v>0</v>
      </c>
      <c r="Z573" s="35">
        <f t="shared" si="244"/>
        <v>0</v>
      </c>
      <c r="AA573" s="35">
        <f t="shared" si="244"/>
        <v>0</v>
      </c>
      <c r="AB573" s="35">
        <f t="shared" si="244"/>
        <v>0</v>
      </c>
      <c r="AC573" s="35">
        <f t="shared" si="244"/>
        <v>0</v>
      </c>
      <c r="AD573" s="35">
        <f t="shared" si="244"/>
        <v>0</v>
      </c>
      <c r="AE573" s="35">
        <f t="shared" si="24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5">+C577+C578+C579+C580+C581</f>
        <v>2.2695172279924476</v>
      </c>
      <c r="D576" s="28">
        <f t="shared" si="245"/>
        <v>2.3181521349534657</v>
      </c>
      <c r="E576" s="28">
        <f t="shared" si="245"/>
        <v>3.2241522073273425</v>
      </c>
      <c r="F576" s="28">
        <f t="shared" si="245"/>
        <v>3.2654250269033951</v>
      </c>
      <c r="G576" s="28">
        <f t="shared" si="245"/>
        <v>3.3428464755713012</v>
      </c>
      <c r="H576" s="28">
        <f t="shared" si="245"/>
        <v>3.4682798787583997</v>
      </c>
      <c r="I576" s="28">
        <f t="shared" si="245"/>
        <v>3.3718910319546489</v>
      </c>
      <c r="J576" s="28">
        <f t="shared" si="245"/>
        <v>3.541635808831078</v>
      </c>
      <c r="K576" s="28">
        <f t="shared" si="245"/>
        <v>3.6596343703875602</v>
      </c>
      <c r="L576" s="28">
        <f t="shared" si="245"/>
        <v>3.7070450092236689</v>
      </c>
      <c r="M576" s="28">
        <f t="shared" si="245"/>
        <v>3.9883566374634598</v>
      </c>
      <c r="N576" s="28">
        <f t="shared" si="245"/>
        <v>4.1215510510467421</v>
      </c>
      <c r="O576" s="28">
        <f t="shared" si="245"/>
        <v>3.9033013694792755</v>
      </c>
      <c r="P576" s="28">
        <f t="shared" si="245"/>
        <v>4.3479260635617338</v>
      </c>
      <c r="Q576" s="28">
        <f t="shared" si="245"/>
        <v>5.0094858181232844</v>
      </c>
      <c r="R576" s="28">
        <f t="shared" si="245"/>
        <v>4.5376198265062992</v>
      </c>
      <c r="S576" s="28">
        <f t="shared" si="245"/>
        <v>5.1615197956385543</v>
      </c>
      <c r="T576" s="28">
        <f t="shared" si="245"/>
        <v>5.4804547461022324</v>
      </c>
      <c r="U576" s="28">
        <f t="shared" si="245"/>
        <v>5.6984708863057651</v>
      </c>
      <c r="V576" s="28">
        <f t="shared" si="245"/>
        <v>5.4900441752641305</v>
      </c>
      <c r="W576" s="28">
        <f t="shared" si="245"/>
        <v>6.004917544310735</v>
      </c>
      <c r="X576" s="28">
        <f t="shared" si="245"/>
        <v>6.2149623784076198</v>
      </c>
      <c r="Y576" s="28">
        <f t="shared" si="245"/>
        <v>6.3655905986405648</v>
      </c>
      <c r="Z576" s="28">
        <f t="shared" si="245"/>
        <v>6.6558887020567283</v>
      </c>
      <c r="AA576" s="28">
        <f t="shared" si="245"/>
        <v>7.3772425458973521</v>
      </c>
      <c r="AB576" s="28">
        <f t="shared" si="245"/>
        <v>7.9942137252361896</v>
      </c>
      <c r="AC576" s="28">
        <f t="shared" si="245"/>
        <v>8.2104436922378383</v>
      </c>
      <c r="AD576" s="28">
        <f t="shared" si="245"/>
        <v>8.5855426590983992</v>
      </c>
      <c r="AE576" s="28">
        <f t="shared" si="245"/>
        <v>9.0204319355279665</v>
      </c>
    </row>
    <row r="577" spans="1:31" x14ac:dyDescent="0.2">
      <c r="A577" s="9" t="s">
        <v>723</v>
      </c>
      <c r="B577" s="4" t="s">
        <v>724</v>
      </c>
      <c r="C577" s="35">
        <f t="shared" ref="C577:AE577" si="246">+C426</f>
        <v>0.95539733972210139</v>
      </c>
      <c r="D577" s="35">
        <f t="shared" si="246"/>
        <v>0.98355312170509124</v>
      </c>
      <c r="E577" s="35">
        <f t="shared" si="246"/>
        <v>1.0225988445678293</v>
      </c>
      <c r="F577" s="35">
        <f t="shared" si="246"/>
        <v>1.0719318473067887</v>
      </c>
      <c r="G577" s="35">
        <f t="shared" si="246"/>
        <v>1.1213279201858581</v>
      </c>
      <c r="H577" s="35">
        <f t="shared" si="246"/>
        <v>1.1716748779711572</v>
      </c>
      <c r="I577" s="35">
        <f t="shared" si="246"/>
        <v>1.2290678378455935</v>
      </c>
      <c r="J577" s="35">
        <f t="shared" si="246"/>
        <v>1.2896496179677637</v>
      </c>
      <c r="K577" s="35">
        <f t="shared" si="246"/>
        <v>1.3539871714465375</v>
      </c>
      <c r="L577" s="35">
        <f t="shared" si="246"/>
        <v>1.4196683608427887</v>
      </c>
      <c r="M577" s="35">
        <f t="shared" si="246"/>
        <v>1.6474065213853426</v>
      </c>
      <c r="N577" s="35">
        <f t="shared" si="246"/>
        <v>1.8716709401307885</v>
      </c>
      <c r="O577" s="35">
        <f t="shared" si="246"/>
        <v>2.0877828409164052</v>
      </c>
      <c r="P577" s="35">
        <f t="shared" si="246"/>
        <v>2.3496753384001536</v>
      </c>
      <c r="Q577" s="35">
        <f t="shared" si="246"/>
        <v>2.6385356200107699</v>
      </c>
      <c r="R577" s="35">
        <f t="shared" si="246"/>
        <v>2.9293815060799107</v>
      </c>
      <c r="S577" s="35">
        <f t="shared" si="246"/>
        <v>3.2086543920853856</v>
      </c>
      <c r="T577" s="35">
        <f t="shared" si="246"/>
        <v>3.4908470945511283</v>
      </c>
      <c r="U577" s="35">
        <f t="shared" si="246"/>
        <v>3.7752546411426815</v>
      </c>
      <c r="V577" s="35">
        <f t="shared" si="246"/>
        <v>3.9935284730496217</v>
      </c>
      <c r="W577" s="35">
        <f t="shared" si="246"/>
        <v>4.243097351093204</v>
      </c>
      <c r="X577" s="35">
        <f t="shared" si="246"/>
        <v>4.4686733990199237</v>
      </c>
      <c r="Y577" s="35">
        <f t="shared" si="246"/>
        <v>4.7652277588275647</v>
      </c>
      <c r="Z577" s="35">
        <f t="shared" si="246"/>
        <v>5.0441970906024522</v>
      </c>
      <c r="AA577" s="35">
        <f t="shared" si="246"/>
        <v>5.3349489718946259</v>
      </c>
      <c r="AB577" s="35">
        <f t="shared" si="246"/>
        <v>5.6277850093558914</v>
      </c>
      <c r="AC577" s="35">
        <f t="shared" si="246"/>
        <v>6.0768697446002191</v>
      </c>
      <c r="AD577" s="35">
        <f t="shared" si="246"/>
        <v>6.4068741412248302</v>
      </c>
      <c r="AE577" s="35">
        <f t="shared" si="246"/>
        <v>6.6814014956000083</v>
      </c>
    </row>
    <row r="578" spans="1:31" x14ac:dyDescent="0.2">
      <c r="A578" s="9" t="s">
        <v>728</v>
      </c>
      <c r="B578" s="4" t="s">
        <v>729</v>
      </c>
      <c r="C578" s="35">
        <f t="shared" ref="C578:AE579" si="247">+C430</f>
        <v>0</v>
      </c>
      <c r="D578" s="35">
        <f t="shared" si="247"/>
        <v>0</v>
      </c>
      <c r="E578" s="35">
        <f t="shared" si="247"/>
        <v>0</v>
      </c>
      <c r="F578" s="35">
        <f t="shared" si="247"/>
        <v>0</v>
      </c>
      <c r="G578" s="35">
        <f t="shared" si="247"/>
        <v>0</v>
      </c>
      <c r="H578" s="35">
        <f t="shared" si="247"/>
        <v>0</v>
      </c>
      <c r="I578" s="35">
        <f t="shared" si="247"/>
        <v>0</v>
      </c>
      <c r="J578" s="35">
        <f t="shared" si="247"/>
        <v>0</v>
      </c>
      <c r="K578" s="35">
        <f t="shared" si="247"/>
        <v>0</v>
      </c>
      <c r="L578" s="35">
        <f t="shared" si="247"/>
        <v>0</v>
      </c>
      <c r="M578" s="35">
        <f t="shared" si="247"/>
        <v>0</v>
      </c>
      <c r="N578" s="35">
        <f t="shared" si="247"/>
        <v>0</v>
      </c>
      <c r="O578" s="35">
        <f t="shared" si="247"/>
        <v>0</v>
      </c>
      <c r="P578" s="35">
        <f t="shared" si="247"/>
        <v>0</v>
      </c>
      <c r="Q578" s="35">
        <f t="shared" si="247"/>
        <v>0</v>
      </c>
      <c r="R578" s="35">
        <f t="shared" si="247"/>
        <v>0</v>
      </c>
      <c r="S578" s="35">
        <f t="shared" si="247"/>
        <v>0</v>
      </c>
      <c r="T578" s="35">
        <f t="shared" si="247"/>
        <v>0</v>
      </c>
      <c r="U578" s="35">
        <f t="shared" si="247"/>
        <v>0</v>
      </c>
      <c r="V578" s="35">
        <f t="shared" si="247"/>
        <v>2.3268749999999993E-4</v>
      </c>
      <c r="W578" s="35">
        <f t="shared" si="247"/>
        <v>2.3268750000000001E-4</v>
      </c>
      <c r="X578" s="35">
        <f t="shared" si="247"/>
        <v>2.3268750000000007E-4</v>
      </c>
      <c r="Y578" s="35">
        <f t="shared" si="247"/>
        <v>2.3268749999999993E-4</v>
      </c>
      <c r="Z578" s="35">
        <f t="shared" si="247"/>
        <v>2.3268750000000004E-4</v>
      </c>
      <c r="AA578" s="35">
        <f t="shared" si="247"/>
        <v>2.3268749999999996E-4</v>
      </c>
      <c r="AB578" s="35">
        <f t="shared" si="247"/>
        <v>2.3268749999999996E-4</v>
      </c>
      <c r="AC578" s="35">
        <f t="shared" si="247"/>
        <v>2.3268749999999996E-4</v>
      </c>
      <c r="AD578" s="35">
        <f t="shared" si="247"/>
        <v>2.3268749999999996E-4</v>
      </c>
      <c r="AE578" s="35">
        <f t="shared" si="247"/>
        <v>2.3268749999999993E-4</v>
      </c>
    </row>
    <row r="579" spans="1:31" x14ac:dyDescent="0.2">
      <c r="A579" s="9" t="s">
        <v>730</v>
      </c>
      <c r="B579" s="4" t="s">
        <v>731</v>
      </c>
      <c r="C579" s="35">
        <f t="shared" si="247"/>
        <v>4.4944585835037451E-2</v>
      </c>
      <c r="D579" s="35">
        <f t="shared" si="247"/>
        <v>4.5741437152380347E-2</v>
      </c>
      <c r="E579" s="35">
        <f t="shared" si="247"/>
        <v>5.0200452275766416E-2</v>
      </c>
      <c r="F579" s="35">
        <f t="shared" si="247"/>
        <v>5.0614444020678585E-2</v>
      </c>
      <c r="G579" s="35">
        <f t="shared" si="247"/>
        <v>5.0714779372702169E-2</v>
      </c>
      <c r="H579" s="35">
        <f t="shared" si="247"/>
        <v>5.1633948175012719E-2</v>
      </c>
      <c r="I579" s="35">
        <f t="shared" si="247"/>
        <v>5.2300285457084941E-2</v>
      </c>
      <c r="J579" s="35">
        <f t="shared" si="247"/>
        <v>5.3107180664011169E-2</v>
      </c>
      <c r="K579" s="35">
        <f t="shared" si="247"/>
        <v>5.3230117318885641E-2</v>
      </c>
      <c r="L579" s="35">
        <f t="shared" si="247"/>
        <v>5.2268768484687943E-2</v>
      </c>
      <c r="M579" s="35">
        <f t="shared" si="247"/>
        <v>5.2598390640717807E-2</v>
      </c>
      <c r="N579" s="35">
        <f t="shared" si="247"/>
        <v>5.2575863333504329E-2</v>
      </c>
      <c r="O579" s="35">
        <f t="shared" si="247"/>
        <v>6.1873230357657502E-2</v>
      </c>
      <c r="P579" s="35">
        <f t="shared" si="247"/>
        <v>6.7351199664641578E-2</v>
      </c>
      <c r="Q579" s="35">
        <f t="shared" si="247"/>
        <v>6.8595254583942625E-2</v>
      </c>
      <c r="R579" s="35">
        <f t="shared" si="247"/>
        <v>6.745892866000229E-2</v>
      </c>
      <c r="S579" s="35">
        <f t="shared" si="247"/>
        <v>6.8709001878275056E-2</v>
      </c>
      <c r="T579" s="35">
        <f t="shared" si="247"/>
        <v>6.9995865576268884E-2</v>
      </c>
      <c r="U579" s="35">
        <f t="shared" si="247"/>
        <v>7.0425385187551898E-2</v>
      </c>
      <c r="V579" s="35">
        <f t="shared" si="247"/>
        <v>6.7170670198694618E-2</v>
      </c>
      <c r="W579" s="35">
        <f t="shared" si="247"/>
        <v>6.3956840099495024E-2</v>
      </c>
      <c r="X579" s="35">
        <f t="shared" si="247"/>
        <v>6.473126065481416E-2</v>
      </c>
      <c r="Y579" s="35">
        <f t="shared" si="247"/>
        <v>6.8743591664943135E-2</v>
      </c>
      <c r="Z579" s="35">
        <f t="shared" si="247"/>
        <v>7.2372849949573895E-2</v>
      </c>
      <c r="AA579" s="35">
        <f t="shared" si="247"/>
        <v>7.2704541632762257E-2</v>
      </c>
      <c r="AB579" s="35">
        <f t="shared" si="247"/>
        <v>8.9348227671620345E-2</v>
      </c>
      <c r="AC579" s="35">
        <f t="shared" si="247"/>
        <v>8.4372132315995815E-2</v>
      </c>
      <c r="AD579" s="35">
        <f t="shared" si="247"/>
        <v>8.3695343427879071E-2</v>
      </c>
      <c r="AE579" s="35">
        <f t="shared" si="247"/>
        <v>9.6955750552513764E-2</v>
      </c>
    </row>
    <row r="580" spans="1:31" x14ac:dyDescent="0.2">
      <c r="A580" s="9" t="s">
        <v>736</v>
      </c>
      <c r="B580" s="4" t="s">
        <v>737</v>
      </c>
      <c r="C580" s="35">
        <f t="shared" ref="C580:AE580" si="248">+C434</f>
        <v>1.269175302435309</v>
      </c>
      <c r="D580" s="35">
        <f t="shared" si="248"/>
        <v>1.2888575760959942</v>
      </c>
      <c r="E580" s="35">
        <f t="shared" si="248"/>
        <v>2.1513529104837468</v>
      </c>
      <c r="F580" s="35">
        <f t="shared" si="248"/>
        <v>2.1428787355759278</v>
      </c>
      <c r="G580" s="35">
        <f t="shared" si="248"/>
        <v>2.170803776012741</v>
      </c>
      <c r="H580" s="35">
        <f t="shared" si="248"/>
        <v>2.2449710526122297</v>
      </c>
      <c r="I580" s="35">
        <f t="shared" si="248"/>
        <v>2.0905229086519705</v>
      </c>
      <c r="J580" s="35">
        <f t="shared" si="248"/>
        <v>2.1988790101993034</v>
      </c>
      <c r="K580" s="35">
        <f t="shared" si="248"/>
        <v>2.2524170816221374</v>
      </c>
      <c r="L580" s="35">
        <f t="shared" si="248"/>
        <v>2.2351078798961925</v>
      </c>
      <c r="M580" s="35">
        <f t="shared" si="248"/>
        <v>2.2883517254373995</v>
      </c>
      <c r="N580" s="35">
        <f t="shared" si="248"/>
        <v>2.1973042475824491</v>
      </c>
      <c r="O580" s="35">
        <f t="shared" si="248"/>
        <v>1.7536452982052129</v>
      </c>
      <c r="P580" s="35">
        <f t="shared" si="248"/>
        <v>1.9308995254969388</v>
      </c>
      <c r="Q580" s="35">
        <f t="shared" si="248"/>
        <v>2.302354943528572</v>
      </c>
      <c r="R580" s="35">
        <f t="shared" si="248"/>
        <v>1.5407793917663866</v>
      </c>
      <c r="S580" s="35">
        <f t="shared" si="248"/>
        <v>1.8841564016748933</v>
      </c>
      <c r="T580" s="35">
        <f t="shared" si="248"/>
        <v>1.9196117859748356</v>
      </c>
      <c r="U580" s="35">
        <f t="shared" si="248"/>
        <v>1.8527908599755318</v>
      </c>
      <c r="V580" s="35">
        <f t="shared" si="248"/>
        <v>1.429112344515814</v>
      </c>
      <c r="W580" s="35">
        <f t="shared" si="248"/>
        <v>1.6976306656180367</v>
      </c>
      <c r="X580" s="35">
        <f t="shared" si="248"/>
        <v>1.681325031232882</v>
      </c>
      <c r="Y580" s="35">
        <f t="shared" si="248"/>
        <v>1.5313865606480574</v>
      </c>
      <c r="Z580" s="35">
        <f t="shared" si="248"/>
        <v>1.5390860740047032</v>
      </c>
      <c r="AA580" s="35">
        <f t="shared" si="248"/>
        <v>1.9693563448699638</v>
      </c>
      <c r="AB580" s="35">
        <f t="shared" si="248"/>
        <v>2.2768478007086785</v>
      </c>
      <c r="AC580" s="35">
        <f t="shared" si="248"/>
        <v>2.0489691278216235</v>
      </c>
      <c r="AD580" s="35">
        <f t="shared" si="248"/>
        <v>2.0947404869456907</v>
      </c>
      <c r="AE580" s="35">
        <f t="shared" si="248"/>
        <v>2.2418420018754448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9">+C585+C586</f>
        <v>0</v>
      </c>
      <c r="D584" s="21">
        <f t="shared" si="249"/>
        <v>0</v>
      </c>
      <c r="E584" s="21">
        <f t="shared" si="249"/>
        <v>0</v>
      </c>
      <c r="F584" s="21">
        <f t="shared" si="249"/>
        <v>0</v>
      </c>
      <c r="G584" s="21">
        <f t="shared" si="249"/>
        <v>0</v>
      </c>
      <c r="H584" s="21">
        <f t="shared" si="249"/>
        <v>0</v>
      </c>
      <c r="I584" s="21">
        <f t="shared" si="249"/>
        <v>0</v>
      </c>
      <c r="J584" s="21">
        <f t="shared" si="249"/>
        <v>0</v>
      </c>
      <c r="K584" s="21">
        <f t="shared" si="249"/>
        <v>0</v>
      </c>
      <c r="L584" s="21">
        <f t="shared" si="249"/>
        <v>0</v>
      </c>
      <c r="M584" s="21">
        <f t="shared" si="249"/>
        <v>0</v>
      </c>
      <c r="N584" s="21">
        <f t="shared" si="249"/>
        <v>0</v>
      </c>
      <c r="O584" s="21">
        <f t="shared" si="249"/>
        <v>0</v>
      </c>
      <c r="P584" s="21">
        <f t="shared" si="249"/>
        <v>0</v>
      </c>
      <c r="Q584" s="21">
        <f t="shared" si="249"/>
        <v>0</v>
      </c>
      <c r="R584" s="21">
        <f t="shared" si="249"/>
        <v>0</v>
      </c>
      <c r="S584" s="21">
        <f t="shared" si="249"/>
        <v>0</v>
      </c>
      <c r="T584" s="21">
        <f t="shared" si="249"/>
        <v>0</v>
      </c>
      <c r="U584" s="21">
        <f t="shared" si="249"/>
        <v>0</v>
      </c>
      <c r="V584" s="21">
        <f t="shared" si="249"/>
        <v>0</v>
      </c>
      <c r="W584" s="21">
        <f t="shared" si="249"/>
        <v>0</v>
      </c>
      <c r="X584" s="21">
        <f t="shared" si="249"/>
        <v>0</v>
      </c>
      <c r="Y584" s="21">
        <f t="shared" si="249"/>
        <v>0</v>
      </c>
      <c r="Z584" s="21">
        <f t="shared" si="249"/>
        <v>0</v>
      </c>
      <c r="AA584" s="21">
        <f t="shared" si="249"/>
        <v>0</v>
      </c>
      <c r="AB584" s="21">
        <f t="shared" si="249"/>
        <v>0</v>
      </c>
      <c r="AC584" s="21">
        <f t="shared" si="249"/>
        <v>0</v>
      </c>
      <c r="AD584" s="21">
        <f t="shared" si="249"/>
        <v>0</v>
      </c>
      <c r="AE584" s="21">
        <f t="shared" si="249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50">+C441</f>
        <v>0</v>
      </c>
      <c r="D585" s="35">
        <f t="shared" si="250"/>
        <v>0</v>
      </c>
      <c r="E585" s="35">
        <f t="shared" si="250"/>
        <v>0</v>
      </c>
      <c r="F585" s="35">
        <f t="shared" si="250"/>
        <v>0</v>
      </c>
      <c r="G585" s="35">
        <f t="shared" si="250"/>
        <v>0</v>
      </c>
      <c r="H585" s="35">
        <f t="shared" si="250"/>
        <v>0</v>
      </c>
      <c r="I585" s="35">
        <f t="shared" si="250"/>
        <v>0</v>
      </c>
      <c r="J585" s="35">
        <f t="shared" si="250"/>
        <v>0</v>
      </c>
      <c r="K585" s="35">
        <f t="shared" si="250"/>
        <v>0</v>
      </c>
      <c r="L585" s="35">
        <f t="shared" si="250"/>
        <v>0</v>
      </c>
      <c r="M585" s="35">
        <f t="shared" si="250"/>
        <v>0</v>
      </c>
      <c r="N585" s="35">
        <f t="shared" si="250"/>
        <v>0</v>
      </c>
      <c r="O585" s="35">
        <f t="shared" si="250"/>
        <v>0</v>
      </c>
      <c r="P585" s="35">
        <f t="shared" si="250"/>
        <v>0</v>
      </c>
      <c r="Q585" s="35">
        <f t="shared" si="250"/>
        <v>0</v>
      </c>
      <c r="R585" s="35">
        <f t="shared" si="250"/>
        <v>0</v>
      </c>
      <c r="S585" s="35">
        <f t="shared" si="250"/>
        <v>0</v>
      </c>
      <c r="T585" s="35">
        <f t="shared" si="250"/>
        <v>0</v>
      </c>
      <c r="U585" s="35">
        <f t="shared" si="250"/>
        <v>0</v>
      </c>
      <c r="V585" s="35">
        <f t="shared" si="250"/>
        <v>0</v>
      </c>
      <c r="W585" s="35">
        <f t="shared" si="250"/>
        <v>0</v>
      </c>
      <c r="X585" s="35">
        <f t="shared" si="250"/>
        <v>0</v>
      </c>
      <c r="Y585" s="35">
        <f t="shared" si="250"/>
        <v>0</v>
      </c>
      <c r="Z585" s="35">
        <f t="shared" si="250"/>
        <v>0</v>
      </c>
      <c r="AA585" s="35">
        <f t="shared" si="250"/>
        <v>0</v>
      </c>
      <c r="AB585" s="35">
        <f t="shared" si="250"/>
        <v>0</v>
      </c>
      <c r="AC585" s="35">
        <f t="shared" si="250"/>
        <v>0</v>
      </c>
      <c r="AD585" s="35">
        <f t="shared" si="250"/>
        <v>0</v>
      </c>
      <c r="AE585" s="35">
        <f t="shared" si="250"/>
        <v>0</v>
      </c>
    </row>
    <row r="586" spans="1:31" x14ac:dyDescent="0.2">
      <c r="A586" s="9" t="s">
        <v>224</v>
      </c>
      <c r="B586" s="4" t="s">
        <v>225</v>
      </c>
      <c r="C586" s="35">
        <f t="shared" si="250"/>
        <v>0</v>
      </c>
      <c r="D586" s="35">
        <f t="shared" si="250"/>
        <v>0</v>
      </c>
      <c r="E586" s="35">
        <f t="shared" si="250"/>
        <v>0</v>
      </c>
      <c r="F586" s="35">
        <f t="shared" si="250"/>
        <v>0</v>
      </c>
      <c r="G586" s="35">
        <f t="shared" si="250"/>
        <v>0</v>
      </c>
      <c r="H586" s="35">
        <f t="shared" si="250"/>
        <v>0</v>
      </c>
      <c r="I586" s="35">
        <f t="shared" si="250"/>
        <v>0</v>
      </c>
      <c r="J586" s="35">
        <f t="shared" si="250"/>
        <v>0</v>
      </c>
      <c r="K586" s="35">
        <f t="shared" si="250"/>
        <v>0</v>
      </c>
      <c r="L586" s="35">
        <f t="shared" si="250"/>
        <v>0</v>
      </c>
      <c r="M586" s="35">
        <f t="shared" si="250"/>
        <v>0</v>
      </c>
      <c r="N586" s="35">
        <f t="shared" si="250"/>
        <v>0</v>
      </c>
      <c r="O586" s="35">
        <f t="shared" si="250"/>
        <v>0</v>
      </c>
      <c r="P586" s="35">
        <f t="shared" si="250"/>
        <v>0</v>
      </c>
      <c r="Q586" s="35">
        <f t="shared" si="250"/>
        <v>0</v>
      </c>
      <c r="R586" s="35">
        <f t="shared" si="250"/>
        <v>0</v>
      </c>
      <c r="S586" s="35">
        <f t="shared" si="250"/>
        <v>0</v>
      </c>
      <c r="T586" s="35">
        <f t="shared" si="250"/>
        <v>0</v>
      </c>
      <c r="U586" s="35">
        <f t="shared" si="250"/>
        <v>0</v>
      </c>
      <c r="V586" s="35">
        <f t="shared" si="250"/>
        <v>0</v>
      </c>
      <c r="W586" s="35">
        <f t="shared" si="250"/>
        <v>0</v>
      </c>
      <c r="X586" s="35">
        <f t="shared" si="250"/>
        <v>0</v>
      </c>
      <c r="Y586" s="35">
        <f t="shared" si="250"/>
        <v>0</v>
      </c>
      <c r="Z586" s="35">
        <f t="shared" si="250"/>
        <v>0</v>
      </c>
      <c r="AA586" s="35">
        <f t="shared" si="250"/>
        <v>0</v>
      </c>
      <c r="AB586" s="35">
        <f t="shared" si="250"/>
        <v>0</v>
      </c>
      <c r="AC586" s="35">
        <f t="shared" si="250"/>
        <v>0</v>
      </c>
      <c r="AD586" s="35">
        <f t="shared" si="250"/>
        <v>0</v>
      </c>
      <c r="AE586" s="35">
        <f t="shared" si="250"/>
        <v>0</v>
      </c>
    </row>
    <row r="587" spans="1:31" x14ac:dyDescent="0.2">
      <c r="A587" s="9" t="s">
        <v>226</v>
      </c>
      <c r="B587" s="4" t="s">
        <v>141</v>
      </c>
      <c r="C587" s="37">
        <f t="shared" si="250"/>
        <v>0</v>
      </c>
      <c r="D587" s="37">
        <f t="shared" si="250"/>
        <v>0</v>
      </c>
      <c r="E587" s="37">
        <f t="shared" si="250"/>
        <v>0</v>
      </c>
      <c r="F587" s="37">
        <f t="shared" si="250"/>
        <v>0</v>
      </c>
      <c r="G587" s="37">
        <f t="shared" si="250"/>
        <v>0</v>
      </c>
      <c r="H587" s="37">
        <f t="shared" si="250"/>
        <v>0</v>
      </c>
      <c r="I587" s="37">
        <f t="shared" si="250"/>
        <v>0</v>
      </c>
      <c r="J587" s="37">
        <f t="shared" si="250"/>
        <v>0</v>
      </c>
      <c r="K587" s="37">
        <f t="shared" si="250"/>
        <v>0</v>
      </c>
      <c r="L587" s="37">
        <f t="shared" si="250"/>
        <v>0</v>
      </c>
      <c r="M587" s="37">
        <f t="shared" si="250"/>
        <v>0</v>
      </c>
      <c r="N587" s="37">
        <f t="shared" si="250"/>
        <v>0</v>
      </c>
      <c r="O587" s="37">
        <f t="shared" si="250"/>
        <v>0</v>
      </c>
      <c r="P587" s="37">
        <f t="shared" si="250"/>
        <v>0</v>
      </c>
      <c r="Q587" s="37">
        <f t="shared" si="250"/>
        <v>0</v>
      </c>
      <c r="R587" s="37">
        <f t="shared" si="250"/>
        <v>0</v>
      </c>
      <c r="S587" s="37">
        <f t="shared" si="250"/>
        <v>0</v>
      </c>
      <c r="T587" s="37">
        <f t="shared" si="250"/>
        <v>0</v>
      </c>
      <c r="U587" s="37">
        <f t="shared" si="250"/>
        <v>0</v>
      </c>
      <c r="V587" s="37">
        <f t="shared" si="250"/>
        <v>0</v>
      </c>
      <c r="W587" s="37">
        <f t="shared" si="250"/>
        <v>0</v>
      </c>
      <c r="X587" s="37">
        <f t="shared" si="250"/>
        <v>0</v>
      </c>
      <c r="Y587" s="37">
        <f t="shared" si="250"/>
        <v>0</v>
      </c>
      <c r="Z587" s="37">
        <f t="shared" si="250"/>
        <v>0</v>
      </c>
      <c r="AA587" s="37">
        <f t="shared" si="250"/>
        <v>0</v>
      </c>
      <c r="AB587" s="37">
        <f t="shared" si="250"/>
        <v>0</v>
      </c>
      <c r="AC587" s="37">
        <f t="shared" si="250"/>
        <v>0</v>
      </c>
      <c r="AD587" s="37">
        <f t="shared" si="250"/>
        <v>0</v>
      </c>
      <c r="AE587" s="37">
        <f t="shared" si="250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51">+C599-C4</f>
        <v>0</v>
      </c>
      <c r="D597" s="72">
        <f t="shared" si="251"/>
        <v>0</v>
      </c>
      <c r="E597" s="72">
        <f t="shared" si="251"/>
        <v>0</v>
      </c>
      <c r="F597" s="72">
        <f t="shared" si="251"/>
        <v>0</v>
      </c>
      <c r="G597" s="72">
        <f t="shared" si="251"/>
        <v>0</v>
      </c>
      <c r="H597" s="72">
        <f t="shared" si="251"/>
        <v>0</v>
      </c>
      <c r="I597" s="72">
        <f t="shared" si="251"/>
        <v>0</v>
      </c>
      <c r="J597" s="72">
        <f t="shared" si="251"/>
        <v>0</v>
      </c>
      <c r="K597" s="72">
        <f t="shared" si="251"/>
        <v>0</v>
      </c>
      <c r="L597" s="72">
        <f t="shared" si="251"/>
        <v>0</v>
      </c>
      <c r="M597" s="72">
        <f t="shared" si="251"/>
        <v>0</v>
      </c>
      <c r="N597" s="72">
        <f t="shared" si="251"/>
        <v>0</v>
      </c>
      <c r="O597" s="72">
        <f t="shared" si="251"/>
        <v>0</v>
      </c>
      <c r="P597" s="72">
        <f t="shared" si="251"/>
        <v>0</v>
      </c>
      <c r="Q597" s="72">
        <f t="shared" si="251"/>
        <v>0</v>
      </c>
      <c r="R597" s="72">
        <f t="shared" si="251"/>
        <v>0</v>
      </c>
      <c r="S597" s="72">
        <f t="shared" si="251"/>
        <v>0</v>
      </c>
      <c r="T597" s="72">
        <f t="shared" si="251"/>
        <v>0</v>
      </c>
      <c r="U597" s="72">
        <f t="shared" si="251"/>
        <v>0</v>
      </c>
      <c r="V597" s="72">
        <f t="shared" si="251"/>
        <v>0</v>
      </c>
      <c r="W597" s="72">
        <f t="shared" si="251"/>
        <v>0</v>
      </c>
      <c r="X597" s="72">
        <f t="shared" si="251"/>
        <v>0</v>
      </c>
      <c r="Y597" s="72">
        <f t="shared" si="251"/>
        <v>0</v>
      </c>
      <c r="Z597" s="72">
        <f t="shared" si="251"/>
        <v>0</v>
      </c>
      <c r="AA597" s="72">
        <f t="shared" si="251"/>
        <v>0</v>
      </c>
      <c r="AB597" s="72">
        <f t="shared" si="251"/>
        <v>0</v>
      </c>
      <c r="AC597" s="72">
        <f t="shared" si="251"/>
        <v>0</v>
      </c>
      <c r="AD597" s="72">
        <f t="shared" si="251"/>
        <v>0</v>
      </c>
      <c r="AE597" s="72">
        <f t="shared" si="251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2">+C600+C604+C613+C624+C633</f>
        <v>8.0130341677131032</v>
      </c>
      <c r="D599" s="28">
        <f t="shared" si="252"/>
        <v>8.0300087489940211</v>
      </c>
      <c r="E599" s="28">
        <f t="shared" si="252"/>
        <v>8.9180060794579621</v>
      </c>
      <c r="F599" s="28">
        <f t="shared" si="252"/>
        <v>8.9810438266561725</v>
      </c>
      <c r="G599" s="28">
        <f t="shared" si="252"/>
        <v>9.1358229182564479</v>
      </c>
      <c r="H599" s="28">
        <f t="shared" si="252"/>
        <v>9.1617192052549079</v>
      </c>
      <c r="I599" s="28">
        <f t="shared" si="252"/>
        <v>8.9749844134509367</v>
      </c>
      <c r="J599" s="28">
        <f t="shared" si="252"/>
        <v>9.2500532857910613</v>
      </c>
      <c r="K599" s="28">
        <f t="shared" si="252"/>
        <v>9.4221297185550483</v>
      </c>
      <c r="L599" s="28">
        <f t="shared" si="252"/>
        <v>9.5219256421915368</v>
      </c>
      <c r="M599" s="28">
        <f t="shared" si="252"/>
        <v>9.8390734581310735</v>
      </c>
      <c r="N599" s="28">
        <f t="shared" si="252"/>
        <v>10.009159135841148</v>
      </c>
      <c r="O599" s="28">
        <f t="shared" si="252"/>
        <v>9.8725657036782284</v>
      </c>
      <c r="P599" s="28">
        <f t="shared" si="252"/>
        <v>10.396837787970714</v>
      </c>
      <c r="Q599" s="28">
        <f t="shared" si="252"/>
        <v>11.104904871290096</v>
      </c>
      <c r="R599" s="28">
        <f t="shared" si="252"/>
        <v>10.699565082910706</v>
      </c>
      <c r="S599" s="28">
        <f t="shared" si="252"/>
        <v>11.338480891404469</v>
      </c>
      <c r="T599" s="28">
        <f t="shared" si="252"/>
        <v>11.730578739997362</v>
      </c>
      <c r="U599" s="28">
        <f t="shared" si="252"/>
        <v>11.892793103004696</v>
      </c>
      <c r="V599" s="28">
        <f t="shared" si="252"/>
        <v>11.622306894663014</v>
      </c>
      <c r="W599" s="28">
        <f t="shared" si="252"/>
        <v>12.073519900412208</v>
      </c>
      <c r="X599" s="28">
        <f t="shared" si="252"/>
        <v>11.905705007268839</v>
      </c>
      <c r="Y599" s="28">
        <f t="shared" si="252"/>
        <v>11.894422433699283</v>
      </c>
      <c r="Z599" s="28">
        <f t="shared" si="252"/>
        <v>12.035665014804227</v>
      </c>
      <c r="AA599" s="28">
        <f t="shared" si="252"/>
        <v>12.559481274465728</v>
      </c>
      <c r="AB599" s="28">
        <f t="shared" si="252"/>
        <v>12.865525725522504</v>
      </c>
      <c r="AC599" s="28">
        <f t="shared" si="252"/>
        <v>13.26097151786013</v>
      </c>
      <c r="AD599" s="28">
        <f t="shared" si="252"/>
        <v>13.891296743342213</v>
      </c>
      <c r="AE599" s="28">
        <f t="shared" si="252"/>
        <v>14.37827777463114</v>
      </c>
    </row>
    <row r="600" spans="1:31" x14ac:dyDescent="0.2">
      <c r="A600" s="6" t="s">
        <v>19</v>
      </c>
      <c r="B600" s="7" t="s">
        <v>20</v>
      </c>
      <c r="C600" s="28">
        <f t="shared" ref="C600:AE600" si="253">+C601+C602+C603</f>
        <v>0.37730498383578559</v>
      </c>
      <c r="D600" s="28">
        <f t="shared" si="253"/>
        <v>0.41233727015301508</v>
      </c>
      <c r="E600" s="28">
        <f t="shared" si="253"/>
        <v>0.41651263763776047</v>
      </c>
      <c r="F600" s="28">
        <f t="shared" si="253"/>
        <v>0.4231660580444041</v>
      </c>
      <c r="G600" s="28">
        <f t="shared" si="253"/>
        <v>0.45849575912453722</v>
      </c>
      <c r="H600" s="28">
        <f t="shared" si="253"/>
        <v>0.45132521288567395</v>
      </c>
      <c r="I600" s="28">
        <f t="shared" si="253"/>
        <v>0.46754692186785812</v>
      </c>
      <c r="J600" s="28">
        <f t="shared" si="253"/>
        <v>0.41215271442685192</v>
      </c>
      <c r="K600" s="28">
        <f t="shared" si="253"/>
        <v>0.40786579821554947</v>
      </c>
      <c r="L600" s="28">
        <f t="shared" si="253"/>
        <v>0.41220834355483305</v>
      </c>
      <c r="M600" s="28">
        <f t="shared" si="253"/>
        <v>0.40586863954809549</v>
      </c>
      <c r="N600" s="28">
        <f t="shared" si="253"/>
        <v>0.400813181460691</v>
      </c>
      <c r="O600" s="28">
        <f t="shared" si="253"/>
        <v>0.40994771872651337</v>
      </c>
      <c r="P600" s="28">
        <f t="shared" si="253"/>
        <v>0.41098707119004685</v>
      </c>
      <c r="Q600" s="28">
        <f t="shared" si="253"/>
        <v>0.41933747730744259</v>
      </c>
      <c r="R600" s="28">
        <f t="shared" si="253"/>
        <v>0.41710077578943272</v>
      </c>
      <c r="S600" s="28">
        <f t="shared" si="253"/>
        <v>0.41498910545966305</v>
      </c>
      <c r="T600" s="28">
        <f t="shared" si="253"/>
        <v>0.43305821775513881</v>
      </c>
      <c r="U600" s="28">
        <f t="shared" si="253"/>
        <v>0.4578745885086361</v>
      </c>
      <c r="V600" s="28">
        <f t="shared" si="253"/>
        <v>0.48355127631818862</v>
      </c>
      <c r="W600" s="28">
        <f t="shared" si="253"/>
        <v>0.50068927608129854</v>
      </c>
      <c r="X600" s="28">
        <f t="shared" si="253"/>
        <v>0.49919136858025853</v>
      </c>
      <c r="Y600" s="28">
        <f t="shared" si="253"/>
        <v>0.50106807042738044</v>
      </c>
      <c r="Z600" s="28">
        <f t="shared" si="253"/>
        <v>0.52885194009986669</v>
      </c>
      <c r="AA600" s="28">
        <f t="shared" si="253"/>
        <v>0.57383865078042018</v>
      </c>
      <c r="AB600" s="28">
        <f t="shared" si="253"/>
        <v>0.51890348978456569</v>
      </c>
      <c r="AC600" s="28">
        <f t="shared" si="253"/>
        <v>0.56449336189252564</v>
      </c>
      <c r="AD600" s="28">
        <f t="shared" si="253"/>
        <v>0.58119638045426936</v>
      </c>
      <c r="AE600" s="28">
        <f t="shared" si="253"/>
        <v>0.60059476264251599</v>
      </c>
    </row>
    <row r="601" spans="1:31" x14ac:dyDescent="0.2">
      <c r="A601" s="8" t="s">
        <v>23</v>
      </c>
      <c r="B601" s="4" t="s">
        <v>24</v>
      </c>
      <c r="C601" s="37">
        <f t="shared" ref="C601:AE601" si="254">+C457</f>
        <v>0.37730498383578559</v>
      </c>
      <c r="D601" s="37">
        <f t="shared" si="254"/>
        <v>0.41233727015301508</v>
      </c>
      <c r="E601" s="37">
        <f t="shared" si="254"/>
        <v>0.41651263763776047</v>
      </c>
      <c r="F601" s="37">
        <f t="shared" si="254"/>
        <v>0.4231660580444041</v>
      </c>
      <c r="G601" s="37">
        <f t="shared" si="254"/>
        <v>0.45849575912453722</v>
      </c>
      <c r="H601" s="37">
        <f t="shared" si="254"/>
        <v>0.45132521288567395</v>
      </c>
      <c r="I601" s="37">
        <f t="shared" si="254"/>
        <v>0.46754692186785812</v>
      </c>
      <c r="J601" s="37">
        <f t="shared" si="254"/>
        <v>0.41215271442685192</v>
      </c>
      <c r="K601" s="37">
        <f t="shared" si="254"/>
        <v>0.40786579821554947</v>
      </c>
      <c r="L601" s="37">
        <f t="shared" si="254"/>
        <v>0.41220834355483305</v>
      </c>
      <c r="M601" s="37">
        <f t="shared" si="254"/>
        <v>0.40586863954809549</v>
      </c>
      <c r="N601" s="37">
        <f t="shared" si="254"/>
        <v>0.400813181460691</v>
      </c>
      <c r="O601" s="37">
        <f t="shared" si="254"/>
        <v>0.40994771872651337</v>
      </c>
      <c r="P601" s="37">
        <f t="shared" si="254"/>
        <v>0.41098707119004685</v>
      </c>
      <c r="Q601" s="37">
        <f t="shared" si="254"/>
        <v>0.41933747730744259</v>
      </c>
      <c r="R601" s="37">
        <f t="shared" si="254"/>
        <v>0.41710077578943272</v>
      </c>
      <c r="S601" s="37">
        <f t="shared" si="254"/>
        <v>0.41498910545966305</v>
      </c>
      <c r="T601" s="37">
        <f t="shared" si="254"/>
        <v>0.43305821775513881</v>
      </c>
      <c r="U601" s="37">
        <f t="shared" si="254"/>
        <v>0.4578745885086361</v>
      </c>
      <c r="V601" s="37">
        <f t="shared" si="254"/>
        <v>0.48355127631818862</v>
      </c>
      <c r="W601" s="37">
        <f t="shared" si="254"/>
        <v>0.50068927608129854</v>
      </c>
      <c r="X601" s="37">
        <f t="shared" si="254"/>
        <v>0.49919136858025853</v>
      </c>
      <c r="Y601" s="37">
        <f t="shared" si="254"/>
        <v>0.50106807042738044</v>
      </c>
      <c r="Z601" s="37">
        <f t="shared" si="254"/>
        <v>0.52885194009986669</v>
      </c>
      <c r="AA601" s="37">
        <f t="shared" si="254"/>
        <v>0.57383865078042018</v>
      </c>
      <c r="AB601" s="37">
        <f t="shared" si="254"/>
        <v>0.51890348978456569</v>
      </c>
      <c r="AC601" s="37">
        <f t="shared" si="254"/>
        <v>0.56449336189252564</v>
      </c>
      <c r="AD601" s="37">
        <f t="shared" si="254"/>
        <v>0.58119638045426936</v>
      </c>
      <c r="AE601" s="37">
        <f t="shared" si="254"/>
        <v>0.60059476264251599</v>
      </c>
    </row>
    <row r="602" spans="1:31" x14ac:dyDescent="0.2">
      <c r="A602" s="9" t="s">
        <v>142</v>
      </c>
      <c r="B602" s="4" t="s">
        <v>143</v>
      </c>
      <c r="C602" s="37">
        <f t="shared" ref="C602:AE602" si="255">+C463</f>
        <v>0</v>
      </c>
      <c r="D602" s="37">
        <f t="shared" si="255"/>
        <v>0</v>
      </c>
      <c r="E602" s="37">
        <f t="shared" si="255"/>
        <v>0</v>
      </c>
      <c r="F602" s="37">
        <f t="shared" si="255"/>
        <v>0</v>
      </c>
      <c r="G602" s="37">
        <f t="shared" si="255"/>
        <v>0</v>
      </c>
      <c r="H602" s="37">
        <f t="shared" si="255"/>
        <v>0</v>
      </c>
      <c r="I602" s="37">
        <f t="shared" si="255"/>
        <v>0</v>
      </c>
      <c r="J602" s="37">
        <f t="shared" si="255"/>
        <v>0</v>
      </c>
      <c r="K602" s="37">
        <f t="shared" si="255"/>
        <v>0</v>
      </c>
      <c r="L602" s="37">
        <f t="shared" si="255"/>
        <v>0</v>
      </c>
      <c r="M602" s="37">
        <f t="shared" si="255"/>
        <v>0</v>
      </c>
      <c r="N602" s="37">
        <f t="shared" si="255"/>
        <v>0</v>
      </c>
      <c r="O602" s="37">
        <f t="shared" si="255"/>
        <v>0</v>
      </c>
      <c r="P602" s="37">
        <f t="shared" si="255"/>
        <v>0</v>
      </c>
      <c r="Q602" s="37">
        <f t="shared" si="255"/>
        <v>0</v>
      </c>
      <c r="R602" s="37">
        <f t="shared" si="255"/>
        <v>0</v>
      </c>
      <c r="S602" s="37">
        <f t="shared" si="255"/>
        <v>0</v>
      </c>
      <c r="T602" s="37">
        <f t="shared" si="255"/>
        <v>0</v>
      </c>
      <c r="U602" s="37">
        <f t="shared" si="255"/>
        <v>0</v>
      </c>
      <c r="V602" s="37">
        <f t="shared" si="255"/>
        <v>0</v>
      </c>
      <c r="W602" s="37">
        <f t="shared" si="255"/>
        <v>0</v>
      </c>
      <c r="X602" s="37">
        <f t="shared" si="255"/>
        <v>0</v>
      </c>
      <c r="Y602" s="37">
        <f t="shared" si="255"/>
        <v>0</v>
      </c>
      <c r="Z602" s="37">
        <f t="shared" si="255"/>
        <v>0</v>
      </c>
      <c r="AA602" s="37">
        <f t="shared" si="255"/>
        <v>0</v>
      </c>
      <c r="AB602" s="37">
        <f t="shared" si="255"/>
        <v>0</v>
      </c>
      <c r="AC602" s="37">
        <f t="shared" si="255"/>
        <v>0</v>
      </c>
      <c r="AD602" s="37">
        <f t="shared" si="255"/>
        <v>0</v>
      </c>
      <c r="AE602" s="37">
        <f t="shared" si="255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6">+C605+C606+C607+C608+C609+C611+C612</f>
        <v>0</v>
      </c>
      <c r="D604" s="28">
        <f t="shared" si="256"/>
        <v>0</v>
      </c>
      <c r="E604" s="28">
        <f t="shared" si="256"/>
        <v>0</v>
      </c>
      <c r="F604" s="28">
        <f t="shared" si="256"/>
        <v>0</v>
      </c>
      <c r="G604" s="28">
        <f t="shared" si="256"/>
        <v>0</v>
      </c>
      <c r="H604" s="28">
        <f t="shared" si="256"/>
        <v>0</v>
      </c>
      <c r="I604" s="28">
        <f t="shared" si="256"/>
        <v>0</v>
      </c>
      <c r="J604" s="28">
        <f t="shared" si="256"/>
        <v>0</v>
      </c>
      <c r="K604" s="28">
        <f t="shared" si="256"/>
        <v>0</v>
      </c>
      <c r="L604" s="28">
        <f t="shared" si="256"/>
        <v>0</v>
      </c>
      <c r="M604" s="28">
        <f t="shared" si="256"/>
        <v>0</v>
      </c>
      <c r="N604" s="28">
        <f t="shared" si="256"/>
        <v>0</v>
      </c>
      <c r="O604" s="28">
        <f t="shared" si="256"/>
        <v>0</v>
      </c>
      <c r="P604" s="28">
        <f t="shared" si="256"/>
        <v>0</v>
      </c>
      <c r="Q604" s="28">
        <f t="shared" si="256"/>
        <v>0</v>
      </c>
      <c r="R604" s="28">
        <f t="shared" si="256"/>
        <v>0</v>
      </c>
      <c r="S604" s="28">
        <f t="shared" si="256"/>
        <v>0</v>
      </c>
      <c r="T604" s="28">
        <f t="shared" si="256"/>
        <v>0</v>
      </c>
      <c r="U604" s="28">
        <f t="shared" si="256"/>
        <v>0</v>
      </c>
      <c r="V604" s="28">
        <f t="shared" si="256"/>
        <v>0</v>
      </c>
      <c r="W604" s="28">
        <f t="shared" si="256"/>
        <v>0</v>
      </c>
      <c r="X604" s="28">
        <f t="shared" si="256"/>
        <v>0</v>
      </c>
      <c r="Y604" s="28">
        <f t="shared" si="256"/>
        <v>0</v>
      </c>
      <c r="Z604" s="28">
        <f t="shared" si="256"/>
        <v>0</v>
      </c>
      <c r="AA604" s="28">
        <f t="shared" si="256"/>
        <v>0</v>
      </c>
      <c r="AB604" s="28">
        <f t="shared" si="256"/>
        <v>0</v>
      </c>
      <c r="AC604" s="28">
        <f t="shared" si="256"/>
        <v>0</v>
      </c>
      <c r="AD604" s="28">
        <f t="shared" si="256"/>
        <v>0</v>
      </c>
      <c r="AE604" s="28">
        <f t="shared" si="256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7">+C472</f>
        <v>0</v>
      </c>
      <c r="D605" s="37">
        <f t="shared" si="257"/>
        <v>0</v>
      </c>
      <c r="E605" s="37">
        <f t="shared" si="257"/>
        <v>0</v>
      </c>
      <c r="F605" s="37">
        <f t="shared" si="257"/>
        <v>0</v>
      </c>
      <c r="G605" s="37">
        <f t="shared" si="257"/>
        <v>0</v>
      </c>
      <c r="H605" s="37">
        <f t="shared" si="257"/>
        <v>0</v>
      </c>
      <c r="I605" s="37">
        <f t="shared" si="257"/>
        <v>0</v>
      </c>
      <c r="J605" s="37">
        <f t="shared" si="257"/>
        <v>0</v>
      </c>
      <c r="K605" s="37">
        <f t="shared" si="257"/>
        <v>0</v>
      </c>
      <c r="L605" s="37">
        <f t="shared" si="257"/>
        <v>0</v>
      </c>
      <c r="M605" s="37">
        <f t="shared" si="257"/>
        <v>0</v>
      </c>
      <c r="N605" s="37">
        <f t="shared" si="257"/>
        <v>0</v>
      </c>
      <c r="O605" s="37">
        <f t="shared" si="257"/>
        <v>0</v>
      </c>
      <c r="P605" s="37">
        <f t="shared" si="257"/>
        <v>0</v>
      </c>
      <c r="Q605" s="37">
        <f t="shared" si="257"/>
        <v>0</v>
      </c>
      <c r="R605" s="37">
        <f t="shared" si="257"/>
        <v>0</v>
      </c>
      <c r="S605" s="37">
        <f t="shared" si="257"/>
        <v>0</v>
      </c>
      <c r="T605" s="37">
        <f t="shared" si="257"/>
        <v>0</v>
      </c>
      <c r="U605" s="37">
        <f t="shared" si="257"/>
        <v>0</v>
      </c>
      <c r="V605" s="37">
        <f t="shared" si="257"/>
        <v>0</v>
      </c>
      <c r="W605" s="37">
        <f t="shared" si="257"/>
        <v>0</v>
      </c>
      <c r="X605" s="37">
        <f t="shared" si="257"/>
        <v>0</v>
      </c>
      <c r="Y605" s="37">
        <f t="shared" si="257"/>
        <v>0</v>
      </c>
      <c r="Z605" s="37">
        <f t="shared" si="257"/>
        <v>0</v>
      </c>
      <c r="AA605" s="37">
        <f t="shared" si="257"/>
        <v>0</v>
      </c>
      <c r="AB605" s="37">
        <f t="shared" si="257"/>
        <v>0</v>
      </c>
      <c r="AC605" s="37">
        <f t="shared" si="257"/>
        <v>0</v>
      </c>
      <c r="AD605" s="37">
        <f t="shared" si="257"/>
        <v>0</v>
      </c>
      <c r="AE605" s="37">
        <f t="shared" si="257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8">+C478</f>
        <v>0</v>
      </c>
      <c r="D606" s="37">
        <f t="shared" si="258"/>
        <v>0</v>
      </c>
      <c r="E606" s="37">
        <f t="shared" si="258"/>
        <v>0</v>
      </c>
      <c r="F606" s="37">
        <f t="shared" si="258"/>
        <v>0</v>
      </c>
      <c r="G606" s="37">
        <f t="shared" si="258"/>
        <v>0</v>
      </c>
      <c r="H606" s="37">
        <f t="shared" si="258"/>
        <v>0</v>
      </c>
      <c r="I606" s="37">
        <f t="shared" si="258"/>
        <v>0</v>
      </c>
      <c r="J606" s="37">
        <f t="shared" si="258"/>
        <v>0</v>
      </c>
      <c r="K606" s="37">
        <f t="shared" si="258"/>
        <v>0</v>
      </c>
      <c r="L606" s="37">
        <f t="shared" si="258"/>
        <v>0</v>
      </c>
      <c r="M606" s="37">
        <f t="shared" si="258"/>
        <v>0</v>
      </c>
      <c r="N606" s="37">
        <f t="shared" si="258"/>
        <v>0</v>
      </c>
      <c r="O606" s="37">
        <f t="shared" si="258"/>
        <v>0</v>
      </c>
      <c r="P606" s="37">
        <f t="shared" si="258"/>
        <v>0</v>
      </c>
      <c r="Q606" s="37">
        <f t="shared" si="258"/>
        <v>0</v>
      </c>
      <c r="R606" s="37">
        <f t="shared" si="258"/>
        <v>0</v>
      </c>
      <c r="S606" s="37">
        <f t="shared" si="258"/>
        <v>0</v>
      </c>
      <c r="T606" s="37">
        <f t="shared" si="258"/>
        <v>0</v>
      </c>
      <c r="U606" s="37">
        <f t="shared" si="258"/>
        <v>0</v>
      </c>
      <c r="V606" s="37">
        <f t="shared" si="258"/>
        <v>0</v>
      </c>
      <c r="W606" s="37">
        <f t="shared" si="258"/>
        <v>0</v>
      </c>
      <c r="X606" s="37">
        <f t="shared" si="258"/>
        <v>0</v>
      </c>
      <c r="Y606" s="37">
        <f t="shared" si="258"/>
        <v>0</v>
      </c>
      <c r="Z606" s="37">
        <f t="shared" si="258"/>
        <v>0</v>
      </c>
      <c r="AA606" s="37">
        <f t="shared" si="258"/>
        <v>0</v>
      </c>
      <c r="AB606" s="37">
        <f t="shared" si="258"/>
        <v>0</v>
      </c>
      <c r="AC606" s="37">
        <f t="shared" si="258"/>
        <v>0</v>
      </c>
      <c r="AD606" s="37">
        <f t="shared" si="258"/>
        <v>0</v>
      </c>
      <c r="AE606" s="37">
        <f t="shared" si="25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9">+C489</f>
        <v>0</v>
      </c>
      <c r="D607" s="37">
        <f t="shared" si="259"/>
        <v>0</v>
      </c>
      <c r="E607" s="37">
        <f t="shared" si="259"/>
        <v>0</v>
      </c>
      <c r="F607" s="37">
        <f t="shared" si="259"/>
        <v>0</v>
      </c>
      <c r="G607" s="37">
        <f t="shared" si="259"/>
        <v>0</v>
      </c>
      <c r="H607" s="37">
        <f t="shared" si="259"/>
        <v>0</v>
      </c>
      <c r="I607" s="37">
        <f t="shared" si="259"/>
        <v>0</v>
      </c>
      <c r="J607" s="37">
        <f t="shared" si="259"/>
        <v>0</v>
      </c>
      <c r="K607" s="37">
        <f t="shared" si="259"/>
        <v>0</v>
      </c>
      <c r="L607" s="37">
        <f t="shared" si="259"/>
        <v>0</v>
      </c>
      <c r="M607" s="37">
        <f t="shared" si="259"/>
        <v>0</v>
      </c>
      <c r="N607" s="37">
        <f t="shared" si="259"/>
        <v>0</v>
      </c>
      <c r="O607" s="37">
        <f t="shared" si="259"/>
        <v>0</v>
      </c>
      <c r="P607" s="37">
        <f t="shared" si="259"/>
        <v>0</v>
      </c>
      <c r="Q607" s="37">
        <f t="shared" si="259"/>
        <v>0</v>
      </c>
      <c r="R607" s="37">
        <f t="shared" si="259"/>
        <v>0</v>
      </c>
      <c r="S607" s="37">
        <f t="shared" si="259"/>
        <v>0</v>
      </c>
      <c r="T607" s="37">
        <f t="shared" si="259"/>
        <v>0</v>
      </c>
      <c r="U607" s="37">
        <f t="shared" si="259"/>
        <v>0</v>
      </c>
      <c r="V607" s="37">
        <f t="shared" si="259"/>
        <v>0</v>
      </c>
      <c r="W607" s="37">
        <f t="shared" si="259"/>
        <v>0</v>
      </c>
      <c r="X607" s="37">
        <f t="shared" si="259"/>
        <v>0</v>
      </c>
      <c r="Y607" s="37">
        <f t="shared" si="259"/>
        <v>0</v>
      </c>
      <c r="Z607" s="37">
        <f t="shared" si="259"/>
        <v>0</v>
      </c>
      <c r="AA607" s="37">
        <f t="shared" si="259"/>
        <v>0</v>
      </c>
      <c r="AB607" s="37">
        <f t="shared" si="259"/>
        <v>0</v>
      </c>
      <c r="AC607" s="37">
        <f t="shared" si="259"/>
        <v>0</v>
      </c>
      <c r="AD607" s="37">
        <f t="shared" si="259"/>
        <v>0</v>
      </c>
      <c r="AE607" s="37">
        <f t="shared" si="259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60">+C497</f>
        <v>0</v>
      </c>
      <c r="D608" s="37">
        <f t="shared" si="260"/>
        <v>0</v>
      </c>
      <c r="E608" s="37">
        <f t="shared" si="260"/>
        <v>0</v>
      </c>
      <c r="F608" s="37">
        <f t="shared" si="260"/>
        <v>0</v>
      </c>
      <c r="G608" s="37">
        <f t="shared" si="260"/>
        <v>0</v>
      </c>
      <c r="H608" s="37">
        <f t="shared" si="260"/>
        <v>0</v>
      </c>
      <c r="I608" s="37">
        <f t="shared" si="260"/>
        <v>0</v>
      </c>
      <c r="J608" s="37">
        <f t="shared" si="260"/>
        <v>0</v>
      </c>
      <c r="K608" s="37">
        <f t="shared" si="260"/>
        <v>0</v>
      </c>
      <c r="L608" s="37">
        <f t="shared" si="260"/>
        <v>0</v>
      </c>
      <c r="M608" s="37">
        <f t="shared" si="260"/>
        <v>0</v>
      </c>
      <c r="N608" s="37">
        <f t="shared" si="260"/>
        <v>0</v>
      </c>
      <c r="O608" s="37">
        <f t="shared" si="260"/>
        <v>0</v>
      </c>
      <c r="P608" s="37">
        <f t="shared" si="260"/>
        <v>0</v>
      </c>
      <c r="Q608" s="37">
        <f t="shared" si="260"/>
        <v>0</v>
      </c>
      <c r="R608" s="37">
        <f t="shared" si="260"/>
        <v>0</v>
      </c>
      <c r="S608" s="37">
        <f t="shared" si="260"/>
        <v>0</v>
      </c>
      <c r="T608" s="37">
        <f t="shared" si="260"/>
        <v>0</v>
      </c>
      <c r="U608" s="37">
        <f t="shared" si="260"/>
        <v>0</v>
      </c>
      <c r="V608" s="37">
        <f t="shared" si="260"/>
        <v>0</v>
      </c>
      <c r="W608" s="37">
        <f t="shared" si="260"/>
        <v>0</v>
      </c>
      <c r="X608" s="37">
        <f t="shared" si="260"/>
        <v>0</v>
      </c>
      <c r="Y608" s="37">
        <f t="shared" si="260"/>
        <v>0</v>
      </c>
      <c r="Z608" s="37">
        <f t="shared" si="260"/>
        <v>0</v>
      </c>
      <c r="AA608" s="37">
        <f t="shared" si="260"/>
        <v>0</v>
      </c>
      <c r="AB608" s="37">
        <f t="shared" si="260"/>
        <v>0</v>
      </c>
      <c r="AC608" s="37">
        <f t="shared" si="260"/>
        <v>0</v>
      </c>
      <c r="AD608" s="37">
        <f t="shared" si="260"/>
        <v>0</v>
      </c>
      <c r="AE608" s="37">
        <f t="shared" si="260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61">+C502</f>
        <v>0</v>
      </c>
      <c r="D609" s="37">
        <f t="shared" si="261"/>
        <v>0</v>
      </c>
      <c r="E609" s="37">
        <f t="shared" si="261"/>
        <v>0</v>
      </c>
      <c r="F609" s="37">
        <f t="shared" si="261"/>
        <v>0</v>
      </c>
      <c r="G609" s="37">
        <f t="shared" si="261"/>
        <v>0</v>
      </c>
      <c r="H609" s="37">
        <f t="shared" si="261"/>
        <v>0</v>
      </c>
      <c r="I609" s="37">
        <f t="shared" si="261"/>
        <v>0</v>
      </c>
      <c r="J609" s="37">
        <f t="shared" si="261"/>
        <v>0</v>
      </c>
      <c r="K609" s="37">
        <f t="shared" si="261"/>
        <v>0</v>
      </c>
      <c r="L609" s="37">
        <f t="shared" si="261"/>
        <v>0</v>
      </c>
      <c r="M609" s="37">
        <f t="shared" si="261"/>
        <v>0</v>
      </c>
      <c r="N609" s="37">
        <f t="shared" si="261"/>
        <v>0</v>
      </c>
      <c r="O609" s="37">
        <f t="shared" si="261"/>
        <v>0</v>
      </c>
      <c r="P609" s="37">
        <f t="shared" si="261"/>
        <v>0</v>
      </c>
      <c r="Q609" s="37">
        <f t="shared" si="261"/>
        <v>0</v>
      </c>
      <c r="R609" s="37">
        <f t="shared" si="261"/>
        <v>0</v>
      </c>
      <c r="S609" s="37">
        <f t="shared" si="261"/>
        <v>0</v>
      </c>
      <c r="T609" s="37">
        <f t="shared" si="261"/>
        <v>0</v>
      </c>
      <c r="U609" s="37">
        <f t="shared" si="261"/>
        <v>0</v>
      </c>
      <c r="V609" s="37">
        <f t="shared" si="261"/>
        <v>0</v>
      </c>
      <c r="W609" s="37">
        <f t="shared" si="261"/>
        <v>0</v>
      </c>
      <c r="X609" s="37">
        <f t="shared" si="261"/>
        <v>0</v>
      </c>
      <c r="Y609" s="37">
        <f t="shared" si="261"/>
        <v>0</v>
      </c>
      <c r="Z609" s="37">
        <f t="shared" si="261"/>
        <v>0</v>
      </c>
      <c r="AA609" s="37">
        <f t="shared" si="261"/>
        <v>0</v>
      </c>
      <c r="AB609" s="37">
        <f t="shared" si="261"/>
        <v>0</v>
      </c>
      <c r="AC609" s="37">
        <f t="shared" si="261"/>
        <v>0</v>
      </c>
      <c r="AD609" s="37">
        <f t="shared" si="261"/>
        <v>0</v>
      </c>
      <c r="AE609" s="37">
        <f t="shared" si="26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2">+C515</f>
        <v>0</v>
      </c>
      <c r="D611" s="37">
        <f t="shared" si="262"/>
        <v>0</v>
      </c>
      <c r="E611" s="37">
        <f t="shared" si="262"/>
        <v>0</v>
      </c>
      <c r="F611" s="37">
        <f t="shared" si="262"/>
        <v>0</v>
      </c>
      <c r="G611" s="37">
        <f t="shared" si="262"/>
        <v>0</v>
      </c>
      <c r="H611" s="37">
        <f t="shared" si="262"/>
        <v>0</v>
      </c>
      <c r="I611" s="37">
        <f t="shared" si="262"/>
        <v>0</v>
      </c>
      <c r="J611" s="37">
        <f t="shared" si="262"/>
        <v>0</v>
      </c>
      <c r="K611" s="37">
        <f t="shared" si="262"/>
        <v>0</v>
      </c>
      <c r="L611" s="37">
        <f t="shared" si="262"/>
        <v>0</v>
      </c>
      <c r="M611" s="37">
        <f t="shared" si="262"/>
        <v>0</v>
      </c>
      <c r="N611" s="37">
        <f t="shared" si="262"/>
        <v>0</v>
      </c>
      <c r="O611" s="37">
        <f t="shared" si="262"/>
        <v>0</v>
      </c>
      <c r="P611" s="37">
        <f t="shared" si="262"/>
        <v>0</v>
      </c>
      <c r="Q611" s="37">
        <f t="shared" si="262"/>
        <v>0</v>
      </c>
      <c r="R611" s="37">
        <f t="shared" si="262"/>
        <v>0</v>
      </c>
      <c r="S611" s="37">
        <f t="shared" si="262"/>
        <v>0</v>
      </c>
      <c r="T611" s="37">
        <f t="shared" si="262"/>
        <v>0</v>
      </c>
      <c r="U611" s="37">
        <f t="shared" si="262"/>
        <v>0</v>
      </c>
      <c r="V611" s="37">
        <f t="shared" si="262"/>
        <v>0</v>
      </c>
      <c r="W611" s="37">
        <f t="shared" si="262"/>
        <v>0</v>
      </c>
      <c r="X611" s="37">
        <f t="shared" si="262"/>
        <v>0</v>
      </c>
      <c r="Y611" s="37">
        <f t="shared" si="262"/>
        <v>0</v>
      </c>
      <c r="Z611" s="37">
        <f t="shared" si="262"/>
        <v>0</v>
      </c>
      <c r="AA611" s="37">
        <f t="shared" si="262"/>
        <v>0</v>
      </c>
      <c r="AB611" s="37">
        <f t="shared" si="262"/>
        <v>0</v>
      </c>
      <c r="AC611" s="37">
        <f t="shared" si="262"/>
        <v>0</v>
      </c>
      <c r="AD611" s="37">
        <f t="shared" si="262"/>
        <v>0</v>
      </c>
      <c r="AE611" s="37">
        <f t="shared" si="262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3">+C520</f>
        <v>0</v>
      </c>
      <c r="D612" s="37">
        <f t="shared" si="263"/>
        <v>0</v>
      </c>
      <c r="E612" s="37">
        <f t="shared" si="263"/>
        <v>0</v>
      </c>
      <c r="F612" s="37">
        <f t="shared" si="263"/>
        <v>0</v>
      </c>
      <c r="G612" s="37">
        <f t="shared" si="263"/>
        <v>0</v>
      </c>
      <c r="H612" s="37">
        <f t="shared" si="263"/>
        <v>0</v>
      </c>
      <c r="I612" s="37">
        <f t="shared" si="263"/>
        <v>0</v>
      </c>
      <c r="J612" s="37">
        <f t="shared" si="263"/>
        <v>0</v>
      </c>
      <c r="K612" s="37">
        <f t="shared" si="263"/>
        <v>0</v>
      </c>
      <c r="L612" s="37">
        <f t="shared" si="263"/>
        <v>0</v>
      </c>
      <c r="M612" s="37">
        <f t="shared" si="263"/>
        <v>0</v>
      </c>
      <c r="N612" s="37">
        <f t="shared" si="263"/>
        <v>0</v>
      </c>
      <c r="O612" s="37">
        <f t="shared" si="263"/>
        <v>0</v>
      </c>
      <c r="P612" s="37">
        <f t="shared" si="263"/>
        <v>0</v>
      </c>
      <c r="Q612" s="37">
        <f t="shared" si="263"/>
        <v>0</v>
      </c>
      <c r="R612" s="37">
        <f t="shared" si="263"/>
        <v>0</v>
      </c>
      <c r="S612" s="37">
        <f t="shared" si="263"/>
        <v>0</v>
      </c>
      <c r="T612" s="37">
        <f t="shared" si="263"/>
        <v>0</v>
      </c>
      <c r="U612" s="37">
        <f t="shared" si="263"/>
        <v>0</v>
      </c>
      <c r="V612" s="37">
        <f t="shared" si="263"/>
        <v>0</v>
      </c>
      <c r="W612" s="37">
        <f t="shared" si="263"/>
        <v>0</v>
      </c>
      <c r="X612" s="37">
        <f t="shared" si="263"/>
        <v>0</v>
      </c>
      <c r="Y612" s="37">
        <f t="shared" si="263"/>
        <v>0</v>
      </c>
      <c r="Z612" s="37">
        <f t="shared" si="263"/>
        <v>0</v>
      </c>
      <c r="AA612" s="37">
        <f t="shared" si="263"/>
        <v>0</v>
      </c>
      <c r="AB612" s="37">
        <f t="shared" si="263"/>
        <v>0</v>
      </c>
      <c r="AC612" s="37">
        <f t="shared" si="263"/>
        <v>0</v>
      </c>
      <c r="AD612" s="37">
        <f t="shared" si="263"/>
        <v>0</v>
      </c>
      <c r="AE612" s="37">
        <f t="shared" si="263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4">+C614+C615+C616+C617+C618+C619+C620+C621+C622+C623</f>
        <v>5.3589908988401964</v>
      </c>
      <c r="D613" s="28">
        <f t="shared" si="264"/>
        <v>5.2942558702155109</v>
      </c>
      <c r="E613" s="28">
        <f t="shared" si="264"/>
        <v>5.2759116576347935</v>
      </c>
      <c r="F613" s="28">
        <f t="shared" si="264"/>
        <v>5.2835601069755738</v>
      </c>
      <c r="G613" s="28">
        <f t="shared" si="264"/>
        <v>5.3044852162343341</v>
      </c>
      <c r="H613" s="28">
        <f t="shared" si="264"/>
        <v>5.2282881190202906</v>
      </c>
      <c r="I613" s="28">
        <f t="shared" si="264"/>
        <v>5.1347004735741981</v>
      </c>
      <c r="J613" s="28">
        <f t="shared" si="264"/>
        <v>5.2927741327673763</v>
      </c>
      <c r="K613" s="28">
        <f t="shared" si="264"/>
        <v>5.3516121787328563</v>
      </c>
      <c r="L613" s="28">
        <f t="shared" si="264"/>
        <v>5.4001522948046841</v>
      </c>
      <c r="M613" s="28">
        <f t="shared" si="264"/>
        <v>5.4425037585704512</v>
      </c>
      <c r="N613" s="28">
        <f t="shared" si="264"/>
        <v>5.4837028903306413</v>
      </c>
      <c r="O613" s="28">
        <f t="shared" si="264"/>
        <v>5.5387269267110044</v>
      </c>
      <c r="P613" s="28">
        <f t="shared" si="264"/>
        <v>5.5884479581043554</v>
      </c>
      <c r="Q613" s="28">
        <f t="shared" si="264"/>
        <v>5.6504340215464692</v>
      </c>
      <c r="R613" s="28">
        <f t="shared" si="264"/>
        <v>5.7054695469778887</v>
      </c>
      <c r="S613" s="28">
        <f t="shared" si="264"/>
        <v>5.7558816838851765</v>
      </c>
      <c r="T613" s="28">
        <f t="shared" si="264"/>
        <v>5.8055973883504661</v>
      </c>
      <c r="U613" s="28">
        <f t="shared" si="264"/>
        <v>5.7271227407543286</v>
      </c>
      <c r="V613" s="28">
        <f t="shared" si="264"/>
        <v>5.64107041024279</v>
      </c>
      <c r="W613" s="28">
        <f t="shared" si="264"/>
        <v>5.5621339045427698</v>
      </c>
      <c r="X613" s="28">
        <f t="shared" si="264"/>
        <v>5.1830358589989727</v>
      </c>
      <c r="Y613" s="28">
        <f t="shared" si="264"/>
        <v>5.0196077387599258</v>
      </c>
      <c r="Z613" s="28">
        <f t="shared" si="264"/>
        <v>4.8372633040501283</v>
      </c>
      <c r="AA613" s="28">
        <f t="shared" si="264"/>
        <v>4.5926711826010465</v>
      </c>
      <c r="AB613" s="28">
        <f t="shared" si="264"/>
        <v>4.3473474996280528</v>
      </c>
      <c r="AC613" s="28">
        <f t="shared" si="264"/>
        <v>4.4778519969478419</v>
      </c>
      <c r="AD613" s="28">
        <f t="shared" si="264"/>
        <v>4.6099670317477006</v>
      </c>
      <c r="AE613" s="28">
        <f t="shared" si="264"/>
        <v>4.7446889940646795</v>
      </c>
    </row>
    <row r="614" spans="1:31" x14ac:dyDescent="0.2">
      <c r="A614" s="9" t="s">
        <v>392</v>
      </c>
      <c r="B614" s="4" t="s">
        <v>393</v>
      </c>
      <c r="C614" s="37">
        <f t="shared" ref="C614:AE614" si="265">+C525</f>
        <v>4.8384696736622566</v>
      </c>
      <c r="D614" s="37">
        <f t="shared" si="265"/>
        <v>4.7832852958083958</v>
      </c>
      <c r="E614" s="37">
        <f t="shared" si="265"/>
        <v>4.7597091912702121</v>
      </c>
      <c r="F614" s="37">
        <f t="shared" si="265"/>
        <v>4.7704191758003143</v>
      </c>
      <c r="G614" s="37">
        <f t="shared" si="265"/>
        <v>4.7860964494124723</v>
      </c>
      <c r="H614" s="37">
        <f t="shared" si="265"/>
        <v>4.7194787533901952</v>
      </c>
      <c r="I614" s="37">
        <f t="shared" si="265"/>
        <v>4.6361085898619177</v>
      </c>
      <c r="J614" s="37">
        <f t="shared" si="265"/>
        <v>4.776701879992209</v>
      </c>
      <c r="K614" s="37">
        <f t="shared" si="265"/>
        <v>4.8404561175165615</v>
      </c>
      <c r="L614" s="37">
        <f t="shared" si="265"/>
        <v>4.9008715253753437</v>
      </c>
      <c r="M614" s="37">
        <f t="shared" si="265"/>
        <v>4.9615000681489843</v>
      </c>
      <c r="N614" s="37">
        <f t="shared" si="265"/>
        <v>5.030046048935306</v>
      </c>
      <c r="O614" s="37">
        <f t="shared" si="265"/>
        <v>5.0902393091724791</v>
      </c>
      <c r="P614" s="37">
        <f t="shared" si="265"/>
        <v>5.1490896466060008</v>
      </c>
      <c r="Q614" s="37">
        <f t="shared" si="265"/>
        <v>5.2120579945540175</v>
      </c>
      <c r="R614" s="37">
        <f t="shared" si="265"/>
        <v>5.2733840649881509</v>
      </c>
      <c r="S614" s="37">
        <f t="shared" si="265"/>
        <v>5.3349572888138397</v>
      </c>
      <c r="T614" s="37">
        <f t="shared" si="265"/>
        <v>5.3945259854824519</v>
      </c>
      <c r="U614" s="37">
        <f t="shared" si="265"/>
        <v>5.3264989383720449</v>
      </c>
      <c r="V614" s="37">
        <f t="shared" si="265"/>
        <v>5.2525990051932832</v>
      </c>
      <c r="W614" s="37">
        <f t="shared" si="265"/>
        <v>5.1862901868281579</v>
      </c>
      <c r="X614" s="37">
        <f t="shared" si="265"/>
        <v>4.8196414262227929</v>
      </c>
      <c r="Y614" s="37">
        <f t="shared" si="265"/>
        <v>4.6548451214074156</v>
      </c>
      <c r="Z614" s="37">
        <f t="shared" si="265"/>
        <v>4.4886460666817865</v>
      </c>
      <c r="AA614" s="37">
        <f t="shared" si="265"/>
        <v>4.2514210456217914</v>
      </c>
      <c r="AB614" s="37">
        <f t="shared" si="265"/>
        <v>4.0133147107761218</v>
      </c>
      <c r="AC614" s="37">
        <f t="shared" si="265"/>
        <v>4.1397433743966072</v>
      </c>
      <c r="AD614" s="37">
        <f t="shared" si="265"/>
        <v>4.2665837132317588</v>
      </c>
      <c r="AE614" s="37">
        <f t="shared" si="265"/>
        <v>4.3936898040387682</v>
      </c>
    </row>
    <row r="615" spans="1:31" x14ac:dyDescent="0.2">
      <c r="A615" s="9" t="s">
        <v>439</v>
      </c>
      <c r="B615" s="4" t="s">
        <v>440</v>
      </c>
      <c r="C615" s="37">
        <f t="shared" ref="C615:AE615" si="266">+C530</f>
        <v>0.32848051178455695</v>
      </c>
      <c r="D615" s="37">
        <f t="shared" si="266"/>
        <v>0.32927321031782331</v>
      </c>
      <c r="E615" s="37">
        <f t="shared" si="266"/>
        <v>0.33122863116427925</v>
      </c>
      <c r="F615" s="37">
        <f t="shared" si="266"/>
        <v>0.33577028511457041</v>
      </c>
      <c r="G615" s="37">
        <f t="shared" si="266"/>
        <v>0.34285282520320637</v>
      </c>
      <c r="H615" s="37">
        <f t="shared" si="266"/>
        <v>0.34099898007423668</v>
      </c>
      <c r="I615" s="37">
        <f t="shared" si="266"/>
        <v>0.34460679033468489</v>
      </c>
      <c r="J615" s="37">
        <f t="shared" si="266"/>
        <v>0.36246287102070018</v>
      </c>
      <c r="K615" s="37">
        <f t="shared" si="266"/>
        <v>0.36116076294295085</v>
      </c>
      <c r="L615" s="37">
        <f t="shared" si="266"/>
        <v>0.36040664020351298</v>
      </c>
      <c r="M615" s="37">
        <f t="shared" si="266"/>
        <v>0.35266403432328042</v>
      </c>
      <c r="N615" s="37">
        <f t="shared" si="266"/>
        <v>0.32905706684720476</v>
      </c>
      <c r="O615" s="37">
        <f t="shared" si="266"/>
        <v>0.32720560860019882</v>
      </c>
      <c r="P615" s="37">
        <f t="shared" si="266"/>
        <v>0.31985771423517345</v>
      </c>
      <c r="Q615" s="37">
        <f t="shared" si="266"/>
        <v>0.32527269787255725</v>
      </c>
      <c r="R615" s="37">
        <f t="shared" si="266"/>
        <v>0.32499215826934713</v>
      </c>
      <c r="S615" s="37">
        <f t="shared" si="266"/>
        <v>0.32152889735940748</v>
      </c>
      <c r="T615" s="37">
        <f t="shared" si="266"/>
        <v>0.31928049827033306</v>
      </c>
      <c r="U615" s="37">
        <f t="shared" si="266"/>
        <v>0.3164322595746672</v>
      </c>
      <c r="V615" s="37">
        <f t="shared" si="266"/>
        <v>0.31173670240945311</v>
      </c>
      <c r="W615" s="37">
        <f t="shared" si="266"/>
        <v>0.31084063216353602</v>
      </c>
      <c r="X615" s="37">
        <f t="shared" si="266"/>
        <v>0.29712645605541571</v>
      </c>
      <c r="Y615" s="37">
        <f t="shared" si="266"/>
        <v>0.29989566180569377</v>
      </c>
      <c r="Z615" s="37">
        <f t="shared" si="266"/>
        <v>0.28574020373474607</v>
      </c>
      <c r="AA615" s="37">
        <f t="shared" si="266"/>
        <v>0.27627239332403108</v>
      </c>
      <c r="AB615" s="37">
        <f t="shared" si="266"/>
        <v>0.27006101147488082</v>
      </c>
      <c r="AC615" s="37">
        <f t="shared" si="266"/>
        <v>0.27617391120862955</v>
      </c>
      <c r="AD615" s="37">
        <f t="shared" si="266"/>
        <v>0.28124590527114601</v>
      </c>
      <c r="AE615" s="37">
        <f t="shared" si="266"/>
        <v>0.28866951546817254</v>
      </c>
    </row>
    <row r="616" spans="1:31" x14ac:dyDescent="0.2">
      <c r="A616" s="9" t="s">
        <v>477</v>
      </c>
      <c r="B616" s="4" t="s">
        <v>478</v>
      </c>
      <c r="C616" s="37">
        <f t="shared" ref="C616:AE616" si="267">+C536</f>
        <v>0</v>
      </c>
      <c r="D616" s="37">
        <f t="shared" si="267"/>
        <v>0</v>
      </c>
      <c r="E616" s="37">
        <f t="shared" si="267"/>
        <v>0</v>
      </c>
      <c r="F616" s="37">
        <f t="shared" si="267"/>
        <v>0</v>
      </c>
      <c r="G616" s="37">
        <f t="shared" si="267"/>
        <v>0</v>
      </c>
      <c r="H616" s="37">
        <f t="shared" si="267"/>
        <v>0</v>
      </c>
      <c r="I616" s="37">
        <f t="shared" si="267"/>
        <v>0</v>
      </c>
      <c r="J616" s="37">
        <f t="shared" si="267"/>
        <v>0</v>
      </c>
      <c r="K616" s="37">
        <f t="shared" si="267"/>
        <v>0</v>
      </c>
      <c r="L616" s="37">
        <f t="shared" si="267"/>
        <v>0</v>
      </c>
      <c r="M616" s="37">
        <f t="shared" si="267"/>
        <v>0</v>
      </c>
      <c r="N616" s="37">
        <f t="shared" si="267"/>
        <v>0</v>
      </c>
      <c r="O616" s="37">
        <f t="shared" si="267"/>
        <v>0</v>
      </c>
      <c r="P616" s="37">
        <f t="shared" si="267"/>
        <v>0</v>
      </c>
      <c r="Q616" s="37">
        <f t="shared" si="267"/>
        <v>0</v>
      </c>
      <c r="R616" s="37">
        <f t="shared" si="267"/>
        <v>0</v>
      </c>
      <c r="S616" s="37">
        <f t="shared" si="267"/>
        <v>0</v>
      </c>
      <c r="T616" s="37">
        <f t="shared" si="267"/>
        <v>0</v>
      </c>
      <c r="U616" s="37">
        <f t="shared" si="267"/>
        <v>0</v>
      </c>
      <c r="V616" s="37">
        <f t="shared" si="267"/>
        <v>0</v>
      </c>
      <c r="W616" s="37">
        <f t="shared" si="267"/>
        <v>0</v>
      </c>
      <c r="X616" s="37">
        <f t="shared" si="267"/>
        <v>0</v>
      </c>
      <c r="Y616" s="37">
        <f t="shared" si="267"/>
        <v>0</v>
      </c>
      <c r="Z616" s="37">
        <f t="shared" si="267"/>
        <v>0</v>
      </c>
      <c r="AA616" s="37">
        <f t="shared" si="267"/>
        <v>0</v>
      </c>
      <c r="AB616" s="37">
        <f t="shared" si="267"/>
        <v>0</v>
      </c>
      <c r="AC616" s="37">
        <f t="shared" si="267"/>
        <v>0</v>
      </c>
      <c r="AD616" s="37">
        <f t="shared" si="267"/>
        <v>0</v>
      </c>
      <c r="AE616" s="37">
        <f t="shared" si="267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8">+C545</f>
        <v>0.19204071339338286</v>
      </c>
      <c r="D619" s="36">
        <f t="shared" si="268"/>
        <v>0.18169736408929163</v>
      </c>
      <c r="E619" s="36">
        <f t="shared" si="268"/>
        <v>0.18497383520030211</v>
      </c>
      <c r="F619" s="36">
        <f t="shared" si="268"/>
        <v>0.17737064606068884</v>
      </c>
      <c r="G619" s="36">
        <f t="shared" si="268"/>
        <v>0.17553594161865579</v>
      </c>
      <c r="H619" s="36">
        <f t="shared" si="268"/>
        <v>0.1678103855558582</v>
      </c>
      <c r="I619" s="36">
        <f t="shared" si="268"/>
        <v>0.1539850933775955</v>
      </c>
      <c r="J619" s="36">
        <f t="shared" si="268"/>
        <v>0.15360938175446787</v>
      </c>
      <c r="K619" s="36">
        <f t="shared" si="268"/>
        <v>0.14999529827334462</v>
      </c>
      <c r="L619" s="36">
        <f t="shared" si="268"/>
        <v>0.13887412922582806</v>
      </c>
      <c r="M619" s="36">
        <f t="shared" si="268"/>
        <v>0.12833965609818698</v>
      </c>
      <c r="N619" s="36">
        <f t="shared" si="268"/>
        <v>0.12459977454813079</v>
      </c>
      <c r="O619" s="36">
        <f t="shared" si="268"/>
        <v>0.12128200893832666</v>
      </c>
      <c r="P619" s="36">
        <f t="shared" si="268"/>
        <v>0.11950059726318177</v>
      </c>
      <c r="Q619" s="36">
        <f t="shared" si="268"/>
        <v>0.11310332911989465</v>
      </c>
      <c r="R619" s="36">
        <f t="shared" si="268"/>
        <v>0.10709332372039095</v>
      </c>
      <c r="S619" s="36">
        <f t="shared" si="268"/>
        <v>9.9395497711930014E-2</v>
      </c>
      <c r="T619" s="36">
        <f t="shared" si="268"/>
        <v>9.1790904597680745E-2</v>
      </c>
      <c r="U619" s="36">
        <f t="shared" si="268"/>
        <v>8.4191542807616176E-2</v>
      </c>
      <c r="V619" s="36">
        <f t="shared" si="268"/>
        <v>7.673470264005415E-2</v>
      </c>
      <c r="W619" s="36">
        <f t="shared" si="268"/>
        <v>6.5003085551075451E-2</v>
      </c>
      <c r="X619" s="36">
        <f t="shared" si="268"/>
        <v>6.6267976720763483E-2</v>
      </c>
      <c r="Y619" s="36">
        <f t="shared" si="268"/>
        <v>6.4866955546815916E-2</v>
      </c>
      <c r="Z619" s="36">
        <f t="shared" si="268"/>
        <v>6.2877033633595827E-2</v>
      </c>
      <c r="AA619" s="36">
        <f t="shared" si="268"/>
        <v>6.4977743655224227E-2</v>
      </c>
      <c r="AB619" s="36">
        <f t="shared" si="268"/>
        <v>6.3971777377050537E-2</v>
      </c>
      <c r="AC619" s="36">
        <f t="shared" si="268"/>
        <v>6.1934711342604809E-2</v>
      </c>
      <c r="AD619" s="36">
        <f t="shared" si="268"/>
        <v>6.2137413244795534E-2</v>
      </c>
      <c r="AE619" s="36">
        <f t="shared" si="268"/>
        <v>6.2329674557738274E-2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9">+C554</f>
        <v>0</v>
      </c>
      <c r="D623" s="37">
        <f t="shared" si="269"/>
        <v>0</v>
      </c>
      <c r="E623" s="37">
        <f t="shared" si="269"/>
        <v>0</v>
      </c>
      <c r="F623" s="37">
        <f t="shared" si="269"/>
        <v>0</v>
      </c>
      <c r="G623" s="37">
        <f t="shared" si="269"/>
        <v>0</v>
      </c>
      <c r="H623" s="37">
        <f t="shared" si="269"/>
        <v>0</v>
      </c>
      <c r="I623" s="37">
        <f t="shared" si="269"/>
        <v>0</v>
      </c>
      <c r="J623" s="37">
        <f t="shared" si="269"/>
        <v>0</v>
      </c>
      <c r="K623" s="37">
        <f t="shared" si="269"/>
        <v>0</v>
      </c>
      <c r="L623" s="37">
        <f t="shared" si="269"/>
        <v>0</v>
      </c>
      <c r="M623" s="37">
        <f t="shared" si="269"/>
        <v>0</v>
      </c>
      <c r="N623" s="37">
        <f t="shared" si="269"/>
        <v>0</v>
      </c>
      <c r="O623" s="37">
        <f t="shared" si="269"/>
        <v>0</v>
      </c>
      <c r="P623" s="37">
        <f t="shared" si="269"/>
        <v>0</v>
      </c>
      <c r="Q623" s="37">
        <f t="shared" si="269"/>
        <v>0</v>
      </c>
      <c r="R623" s="37">
        <f t="shared" si="269"/>
        <v>0</v>
      </c>
      <c r="S623" s="37">
        <f t="shared" si="269"/>
        <v>0</v>
      </c>
      <c r="T623" s="37">
        <f t="shared" si="269"/>
        <v>0</v>
      </c>
      <c r="U623" s="37">
        <f t="shared" si="269"/>
        <v>0</v>
      </c>
      <c r="V623" s="37">
        <f t="shared" si="269"/>
        <v>0</v>
      </c>
      <c r="W623" s="37">
        <f t="shared" si="269"/>
        <v>0</v>
      </c>
      <c r="X623" s="37">
        <f t="shared" si="269"/>
        <v>0</v>
      </c>
      <c r="Y623" s="37">
        <f t="shared" si="269"/>
        <v>0</v>
      </c>
      <c r="Z623" s="37">
        <f t="shared" si="269"/>
        <v>0</v>
      </c>
      <c r="AA623" s="37">
        <f t="shared" si="269"/>
        <v>0</v>
      </c>
      <c r="AB623" s="37">
        <f t="shared" si="269"/>
        <v>0</v>
      </c>
      <c r="AC623" s="37">
        <f t="shared" si="269"/>
        <v>0</v>
      </c>
      <c r="AD623" s="37">
        <f t="shared" si="269"/>
        <v>0</v>
      </c>
      <c r="AE623" s="37">
        <f t="shared" si="26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70">+C625+C626+C627+C628+C629+C630+C631+C632</f>
        <v>7.2210570446737338E-3</v>
      </c>
      <c r="D624" s="28">
        <f t="shared" si="270"/>
        <v>5.2634736720293621E-3</v>
      </c>
      <c r="E624" s="28">
        <f t="shared" si="270"/>
        <v>1.4295768580655825E-3</v>
      </c>
      <c r="F624" s="28">
        <f t="shared" si="270"/>
        <v>8.8926347328000081E-3</v>
      </c>
      <c r="G624" s="28">
        <f t="shared" si="270"/>
        <v>2.9995467326274911E-2</v>
      </c>
      <c r="H624" s="28">
        <f t="shared" si="270"/>
        <v>1.3825994590543438E-2</v>
      </c>
      <c r="I624" s="28">
        <f t="shared" si="270"/>
        <v>8.4598605423105038E-4</v>
      </c>
      <c r="J624" s="28">
        <f t="shared" si="270"/>
        <v>3.4906297657559455E-3</v>
      </c>
      <c r="K624" s="28">
        <f t="shared" si="270"/>
        <v>3.0173712190828634E-3</v>
      </c>
      <c r="L624" s="28">
        <f t="shared" si="270"/>
        <v>2.5199946083497727E-3</v>
      </c>
      <c r="M624" s="28">
        <f t="shared" si="270"/>
        <v>2.3444225490679631E-3</v>
      </c>
      <c r="N624" s="28">
        <f t="shared" si="270"/>
        <v>3.092013003073137E-3</v>
      </c>
      <c r="O624" s="28">
        <f t="shared" si="270"/>
        <v>2.0589688761434851E-2</v>
      </c>
      <c r="P624" s="28">
        <f t="shared" si="270"/>
        <v>4.9476695114577057E-2</v>
      </c>
      <c r="Q624" s="28">
        <f t="shared" si="270"/>
        <v>2.5647554312899355E-2</v>
      </c>
      <c r="R624" s="28">
        <f t="shared" si="270"/>
        <v>3.9374933637084296E-2</v>
      </c>
      <c r="S624" s="28">
        <f t="shared" si="270"/>
        <v>6.0903064210754056E-3</v>
      </c>
      <c r="T624" s="28">
        <f t="shared" si="270"/>
        <v>1.1468387789524434E-2</v>
      </c>
      <c r="U624" s="28">
        <f t="shared" si="270"/>
        <v>9.3248874359649226E-3</v>
      </c>
      <c r="V624" s="28">
        <f t="shared" si="270"/>
        <v>7.6410328379056154E-3</v>
      </c>
      <c r="W624" s="28">
        <f t="shared" si="270"/>
        <v>5.7791754774052283E-3</v>
      </c>
      <c r="X624" s="28">
        <f t="shared" si="270"/>
        <v>8.5154012819871443E-3</v>
      </c>
      <c r="Y624" s="28">
        <f t="shared" si="270"/>
        <v>8.1560258714125436E-3</v>
      </c>
      <c r="Z624" s="28">
        <f t="shared" si="270"/>
        <v>1.3661068597503791E-2</v>
      </c>
      <c r="AA624" s="28">
        <f t="shared" si="270"/>
        <v>1.5728895186908481E-2</v>
      </c>
      <c r="AB624" s="28">
        <f t="shared" si="270"/>
        <v>5.061010873696324E-3</v>
      </c>
      <c r="AC624" s="28">
        <f t="shared" si="270"/>
        <v>8.1824667819240353E-3</v>
      </c>
      <c r="AD624" s="28">
        <f t="shared" si="270"/>
        <v>0.11459067204184437</v>
      </c>
      <c r="AE624" s="28">
        <f t="shared" si="270"/>
        <v>1.2562082395979205E-2</v>
      </c>
    </row>
    <row r="625" spans="1:31" x14ac:dyDescent="0.2">
      <c r="A625" s="9" t="s">
        <v>549</v>
      </c>
      <c r="B625" s="4" t="s">
        <v>550</v>
      </c>
      <c r="C625" s="37">
        <f t="shared" ref="C625:AE625" si="271">+C556</f>
        <v>6.3304571354779338E-3</v>
      </c>
      <c r="D625" s="37">
        <f t="shared" si="271"/>
        <v>4.7133681225666815E-3</v>
      </c>
      <c r="E625" s="37">
        <f t="shared" si="271"/>
        <v>1.2371714643645464E-3</v>
      </c>
      <c r="F625" s="37">
        <f t="shared" si="271"/>
        <v>7.7949815520358253E-3</v>
      </c>
      <c r="G625" s="37">
        <f t="shared" si="271"/>
        <v>2.8722773918274911E-2</v>
      </c>
      <c r="H625" s="37">
        <f t="shared" si="271"/>
        <v>1.1416108318543438E-2</v>
      </c>
      <c r="I625" s="37">
        <f t="shared" si="271"/>
        <v>6.7802496623105041E-4</v>
      </c>
      <c r="J625" s="37">
        <f t="shared" si="271"/>
        <v>2.9731576333417702E-3</v>
      </c>
      <c r="K625" s="37">
        <f t="shared" si="271"/>
        <v>1.7708470332582747E-3</v>
      </c>
      <c r="L625" s="37">
        <f t="shared" si="271"/>
        <v>2.163106736349773E-3</v>
      </c>
      <c r="M625" s="37">
        <f t="shared" si="271"/>
        <v>2.293462645067963E-3</v>
      </c>
      <c r="N625" s="37">
        <f t="shared" si="271"/>
        <v>2.8934137070731371E-3</v>
      </c>
      <c r="O625" s="37">
        <f t="shared" si="271"/>
        <v>1.3642968668923313E-2</v>
      </c>
      <c r="P625" s="37">
        <f t="shared" si="271"/>
        <v>4.3722114634577057E-2</v>
      </c>
      <c r="Q625" s="37">
        <f t="shared" si="271"/>
        <v>1.9514498776899356E-2</v>
      </c>
      <c r="R625" s="37">
        <f t="shared" si="271"/>
        <v>3.5569173337084294E-2</v>
      </c>
      <c r="S625" s="37">
        <f t="shared" si="271"/>
        <v>4.907547061075406E-3</v>
      </c>
      <c r="T625" s="37">
        <f t="shared" si="271"/>
        <v>1.1272057485524433E-2</v>
      </c>
      <c r="U625" s="37">
        <f t="shared" si="271"/>
        <v>8.7920959199649235E-3</v>
      </c>
      <c r="V625" s="37">
        <f t="shared" si="271"/>
        <v>7.182234537905615E-3</v>
      </c>
      <c r="W625" s="37">
        <f t="shared" si="271"/>
        <v>4.560231005405228E-3</v>
      </c>
      <c r="X625" s="37">
        <f t="shared" si="271"/>
        <v>7.2107647379871442E-3</v>
      </c>
      <c r="Y625" s="37">
        <f t="shared" si="271"/>
        <v>5.2396376474125438E-3</v>
      </c>
      <c r="Z625" s="37">
        <f t="shared" si="271"/>
        <v>1.3251820557503792E-2</v>
      </c>
      <c r="AA625" s="37">
        <f t="shared" si="271"/>
        <v>1.4597046634908481E-2</v>
      </c>
      <c r="AB625" s="37">
        <f t="shared" si="271"/>
        <v>4.7708421376963239E-3</v>
      </c>
      <c r="AC625" s="37">
        <f t="shared" si="271"/>
        <v>7.8997339496040351E-3</v>
      </c>
      <c r="AD625" s="37">
        <f t="shared" si="271"/>
        <v>0.10764580382584436</v>
      </c>
      <c r="AE625" s="37">
        <f t="shared" si="271"/>
        <v>9.5430651495792048E-3</v>
      </c>
    </row>
    <row r="626" spans="1:31" x14ac:dyDescent="0.2">
      <c r="A626" s="9" t="s">
        <v>668</v>
      </c>
      <c r="B626" s="4" t="s">
        <v>639</v>
      </c>
      <c r="C626" s="37">
        <f t="shared" ref="C626:AE626" si="272">+C559</f>
        <v>2.1394949195800016E-5</v>
      </c>
      <c r="D626" s="37">
        <f t="shared" si="272"/>
        <v>1.3638214626804795E-6</v>
      </c>
      <c r="E626" s="37">
        <f t="shared" si="272"/>
        <v>1.0228660970103593E-4</v>
      </c>
      <c r="F626" s="37">
        <f t="shared" si="272"/>
        <v>1.6621574076418341E-4</v>
      </c>
      <c r="G626" s="37">
        <f t="shared" si="272"/>
        <v>0</v>
      </c>
      <c r="H626" s="37">
        <f t="shared" si="272"/>
        <v>0</v>
      </c>
      <c r="I626" s="37">
        <f t="shared" si="272"/>
        <v>0</v>
      </c>
      <c r="J626" s="37">
        <f t="shared" si="272"/>
        <v>8.523884141752997E-7</v>
      </c>
      <c r="K626" s="37">
        <f t="shared" si="272"/>
        <v>8.6943618245880557E-6</v>
      </c>
      <c r="L626" s="37">
        <f t="shared" si="272"/>
        <v>0</v>
      </c>
      <c r="M626" s="37">
        <f t="shared" si="272"/>
        <v>0</v>
      </c>
      <c r="N626" s="37">
        <f t="shared" si="272"/>
        <v>0</v>
      </c>
      <c r="O626" s="37">
        <f t="shared" si="272"/>
        <v>3.4104060451153737E-4</v>
      </c>
      <c r="P626" s="37">
        <f t="shared" si="272"/>
        <v>1.0206000000000001E-4</v>
      </c>
      <c r="Q626" s="37">
        <f t="shared" si="272"/>
        <v>1.3710060000000001E-3</v>
      </c>
      <c r="R626" s="37">
        <f t="shared" si="272"/>
        <v>2.9767500000000003E-5</v>
      </c>
      <c r="S626" s="37">
        <f t="shared" si="272"/>
        <v>0</v>
      </c>
      <c r="T626" s="37">
        <f t="shared" si="272"/>
        <v>1.3608000000000004E-5</v>
      </c>
      <c r="U626" s="37">
        <f t="shared" si="272"/>
        <v>3.7336950000000003E-4</v>
      </c>
      <c r="V626" s="37">
        <f t="shared" si="272"/>
        <v>1.8711000000000002E-6</v>
      </c>
      <c r="W626" s="37">
        <f t="shared" si="272"/>
        <v>1.8711000000000004E-5</v>
      </c>
      <c r="X626" s="37">
        <f t="shared" si="272"/>
        <v>0</v>
      </c>
      <c r="Y626" s="37">
        <f t="shared" si="272"/>
        <v>0</v>
      </c>
      <c r="Z626" s="37">
        <f t="shared" si="272"/>
        <v>4.252500000000001E-5</v>
      </c>
      <c r="AA626" s="37">
        <f t="shared" si="272"/>
        <v>8.5050000000000007E-6</v>
      </c>
      <c r="AB626" s="37">
        <f t="shared" si="272"/>
        <v>0</v>
      </c>
      <c r="AC626" s="37">
        <f t="shared" si="272"/>
        <v>0</v>
      </c>
      <c r="AD626" s="37">
        <f t="shared" si="272"/>
        <v>3.9122999999999998E-5</v>
      </c>
      <c r="AE626" s="37">
        <f t="shared" si="272"/>
        <v>8.5050000000000007E-6</v>
      </c>
    </row>
    <row r="627" spans="1:31" x14ac:dyDescent="0.2">
      <c r="A627" s="9" t="s">
        <v>678</v>
      </c>
      <c r="B627" s="4" t="s">
        <v>645</v>
      </c>
      <c r="C627" s="37">
        <f t="shared" ref="C627:AE627" si="273">+C562</f>
        <v>8.692049599999999E-4</v>
      </c>
      <c r="D627" s="37">
        <f t="shared" si="273"/>
        <v>5.4874172799999996E-4</v>
      </c>
      <c r="E627" s="37">
        <f t="shared" si="273"/>
        <v>9.0118783999999978E-5</v>
      </c>
      <c r="F627" s="37">
        <f t="shared" si="273"/>
        <v>9.3143743999999989E-4</v>
      </c>
      <c r="G627" s="37">
        <f t="shared" si="273"/>
        <v>1.2726934079999998E-3</v>
      </c>
      <c r="H627" s="37">
        <f t="shared" si="273"/>
        <v>2.4098862720000002E-3</v>
      </c>
      <c r="I627" s="37">
        <f t="shared" si="273"/>
        <v>1.67961088E-4</v>
      </c>
      <c r="J627" s="37">
        <f t="shared" si="273"/>
        <v>5.1661974400000002E-4</v>
      </c>
      <c r="K627" s="37">
        <f t="shared" si="273"/>
        <v>1.2378298240000004E-3</v>
      </c>
      <c r="L627" s="37">
        <f t="shared" si="273"/>
        <v>3.5688787199999994E-4</v>
      </c>
      <c r="M627" s="37">
        <f t="shared" si="273"/>
        <v>5.0959903999999984E-5</v>
      </c>
      <c r="N627" s="37">
        <f t="shared" si="273"/>
        <v>1.9859929599999997E-4</v>
      </c>
      <c r="O627" s="37">
        <f t="shared" si="273"/>
        <v>6.6056794880000012E-3</v>
      </c>
      <c r="P627" s="37">
        <f t="shared" si="273"/>
        <v>5.6525204800000001E-3</v>
      </c>
      <c r="Q627" s="37">
        <f t="shared" si="273"/>
        <v>4.7620495359999996E-3</v>
      </c>
      <c r="R627" s="37">
        <f t="shared" si="273"/>
        <v>3.7759928E-3</v>
      </c>
      <c r="S627" s="37">
        <f t="shared" si="273"/>
        <v>1.1827593599999999E-3</v>
      </c>
      <c r="T627" s="37">
        <f t="shared" si="273"/>
        <v>1.8272230399999999E-4</v>
      </c>
      <c r="U627" s="37">
        <f t="shared" si="273"/>
        <v>1.5942201599999998E-4</v>
      </c>
      <c r="V627" s="37">
        <f t="shared" si="273"/>
        <v>4.569272E-4</v>
      </c>
      <c r="W627" s="37">
        <f t="shared" si="273"/>
        <v>1.2002334719999998E-3</v>
      </c>
      <c r="X627" s="37">
        <f t="shared" si="273"/>
        <v>1.3046365439999999E-3</v>
      </c>
      <c r="Y627" s="37">
        <f t="shared" si="273"/>
        <v>2.9163882239999993E-3</v>
      </c>
      <c r="Z627" s="37">
        <f t="shared" si="273"/>
        <v>3.6672304000000001E-4</v>
      </c>
      <c r="AA627" s="37">
        <f t="shared" si="273"/>
        <v>1.1233435519999999E-3</v>
      </c>
      <c r="AB627" s="37">
        <f t="shared" si="273"/>
        <v>2.9016873599999998E-4</v>
      </c>
      <c r="AC627" s="37">
        <f t="shared" si="273"/>
        <v>2.8273283232000003E-4</v>
      </c>
      <c r="AD627" s="37">
        <f t="shared" si="273"/>
        <v>6.9057452159999996E-3</v>
      </c>
      <c r="AE627" s="37">
        <f t="shared" si="273"/>
        <v>3.0105122463999993E-3</v>
      </c>
    </row>
    <row r="628" spans="1:31" x14ac:dyDescent="0.2">
      <c r="A628" s="9" t="s">
        <v>688</v>
      </c>
      <c r="B628" s="4" t="s">
        <v>651</v>
      </c>
      <c r="C628" s="37">
        <f t="shared" ref="C628:AE628" si="274">+C565</f>
        <v>0</v>
      </c>
      <c r="D628" s="37">
        <f t="shared" si="274"/>
        <v>0</v>
      </c>
      <c r="E628" s="37">
        <f t="shared" si="274"/>
        <v>0</v>
      </c>
      <c r="F628" s="37">
        <f t="shared" si="274"/>
        <v>0</v>
      </c>
      <c r="G628" s="37">
        <f t="shared" si="274"/>
        <v>0</v>
      </c>
      <c r="H628" s="37">
        <f t="shared" si="274"/>
        <v>0</v>
      </c>
      <c r="I628" s="37">
        <f t="shared" si="274"/>
        <v>0</v>
      </c>
      <c r="J628" s="37">
        <f t="shared" si="274"/>
        <v>0</v>
      </c>
      <c r="K628" s="37">
        <f t="shared" si="274"/>
        <v>0</v>
      </c>
      <c r="L628" s="37">
        <f t="shared" si="274"/>
        <v>0</v>
      </c>
      <c r="M628" s="37">
        <f t="shared" si="274"/>
        <v>0</v>
      </c>
      <c r="N628" s="37">
        <f t="shared" si="274"/>
        <v>0</v>
      </c>
      <c r="O628" s="37">
        <f t="shared" si="274"/>
        <v>0</v>
      </c>
      <c r="P628" s="37">
        <f t="shared" si="274"/>
        <v>0</v>
      </c>
      <c r="Q628" s="37">
        <f t="shared" si="274"/>
        <v>0</v>
      </c>
      <c r="R628" s="37">
        <f t="shared" si="274"/>
        <v>0</v>
      </c>
      <c r="S628" s="37">
        <f t="shared" si="274"/>
        <v>0</v>
      </c>
      <c r="T628" s="37">
        <f t="shared" si="274"/>
        <v>0</v>
      </c>
      <c r="U628" s="37">
        <f t="shared" si="274"/>
        <v>0</v>
      </c>
      <c r="V628" s="37">
        <f t="shared" si="274"/>
        <v>0</v>
      </c>
      <c r="W628" s="37">
        <f t="shared" si="274"/>
        <v>0</v>
      </c>
      <c r="X628" s="37">
        <f t="shared" si="274"/>
        <v>0</v>
      </c>
      <c r="Y628" s="37">
        <f t="shared" si="274"/>
        <v>0</v>
      </c>
      <c r="Z628" s="37">
        <f t="shared" si="274"/>
        <v>0</v>
      </c>
      <c r="AA628" s="37">
        <f t="shared" si="274"/>
        <v>0</v>
      </c>
      <c r="AB628" s="37">
        <f t="shared" si="274"/>
        <v>0</v>
      </c>
      <c r="AC628" s="37">
        <f t="shared" si="274"/>
        <v>0</v>
      </c>
      <c r="AD628" s="37">
        <f t="shared" si="274"/>
        <v>0</v>
      </c>
      <c r="AE628" s="37">
        <f t="shared" si="27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5">+C568</f>
        <v>0</v>
      </c>
      <c r="D629" s="37">
        <f t="shared" si="275"/>
        <v>0</v>
      </c>
      <c r="E629" s="37">
        <f t="shared" si="275"/>
        <v>0</v>
      </c>
      <c r="F629" s="37">
        <f t="shared" si="275"/>
        <v>0</v>
      </c>
      <c r="G629" s="37">
        <f t="shared" si="275"/>
        <v>0</v>
      </c>
      <c r="H629" s="37">
        <f t="shared" si="275"/>
        <v>0</v>
      </c>
      <c r="I629" s="37">
        <f t="shared" si="275"/>
        <v>0</v>
      </c>
      <c r="J629" s="37">
        <f t="shared" si="275"/>
        <v>0</v>
      </c>
      <c r="K629" s="37">
        <f t="shared" si="275"/>
        <v>0</v>
      </c>
      <c r="L629" s="37">
        <f t="shared" si="275"/>
        <v>0</v>
      </c>
      <c r="M629" s="37">
        <f t="shared" si="275"/>
        <v>0</v>
      </c>
      <c r="N629" s="37">
        <f t="shared" si="275"/>
        <v>0</v>
      </c>
      <c r="O629" s="37">
        <f t="shared" si="275"/>
        <v>0</v>
      </c>
      <c r="P629" s="37">
        <f t="shared" si="275"/>
        <v>0</v>
      </c>
      <c r="Q629" s="37">
        <f t="shared" si="275"/>
        <v>0</v>
      </c>
      <c r="R629" s="37">
        <f t="shared" si="275"/>
        <v>0</v>
      </c>
      <c r="S629" s="37">
        <f t="shared" si="275"/>
        <v>0</v>
      </c>
      <c r="T629" s="37">
        <f t="shared" si="275"/>
        <v>0</v>
      </c>
      <c r="U629" s="37">
        <f t="shared" si="275"/>
        <v>0</v>
      </c>
      <c r="V629" s="37">
        <f t="shared" si="275"/>
        <v>0</v>
      </c>
      <c r="W629" s="37">
        <f t="shared" si="275"/>
        <v>0</v>
      </c>
      <c r="X629" s="37">
        <f t="shared" si="275"/>
        <v>0</v>
      </c>
      <c r="Y629" s="37">
        <f t="shared" si="275"/>
        <v>0</v>
      </c>
      <c r="Z629" s="37">
        <f t="shared" si="275"/>
        <v>0</v>
      </c>
      <c r="AA629" s="37">
        <f t="shared" si="275"/>
        <v>0</v>
      </c>
      <c r="AB629" s="37">
        <f t="shared" si="275"/>
        <v>0</v>
      </c>
      <c r="AC629" s="37">
        <f t="shared" si="275"/>
        <v>0</v>
      </c>
      <c r="AD629" s="37">
        <f t="shared" si="275"/>
        <v>0</v>
      </c>
      <c r="AE629" s="37">
        <f t="shared" si="27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6">+C571</f>
        <v>0</v>
      </c>
      <c r="D630" s="37">
        <f t="shared" si="276"/>
        <v>0</v>
      </c>
      <c r="E630" s="37">
        <f t="shared" si="276"/>
        <v>0</v>
      </c>
      <c r="F630" s="37">
        <f t="shared" si="276"/>
        <v>0</v>
      </c>
      <c r="G630" s="37">
        <f t="shared" si="276"/>
        <v>0</v>
      </c>
      <c r="H630" s="37">
        <f t="shared" si="276"/>
        <v>0</v>
      </c>
      <c r="I630" s="37">
        <f t="shared" si="276"/>
        <v>0</v>
      </c>
      <c r="J630" s="37">
        <f t="shared" si="276"/>
        <v>0</v>
      </c>
      <c r="K630" s="37">
        <f t="shared" si="276"/>
        <v>0</v>
      </c>
      <c r="L630" s="37">
        <f t="shared" si="276"/>
        <v>0</v>
      </c>
      <c r="M630" s="37">
        <f t="shared" si="276"/>
        <v>0</v>
      </c>
      <c r="N630" s="37">
        <f t="shared" si="276"/>
        <v>0</v>
      </c>
      <c r="O630" s="37">
        <f t="shared" si="276"/>
        <v>0</v>
      </c>
      <c r="P630" s="37">
        <f t="shared" si="276"/>
        <v>0</v>
      </c>
      <c r="Q630" s="37">
        <f t="shared" si="276"/>
        <v>0</v>
      </c>
      <c r="R630" s="37">
        <f t="shared" si="276"/>
        <v>0</v>
      </c>
      <c r="S630" s="37">
        <f t="shared" si="276"/>
        <v>0</v>
      </c>
      <c r="T630" s="37">
        <f t="shared" si="276"/>
        <v>0</v>
      </c>
      <c r="U630" s="37">
        <f t="shared" si="276"/>
        <v>0</v>
      </c>
      <c r="V630" s="37">
        <f t="shared" si="276"/>
        <v>0</v>
      </c>
      <c r="W630" s="37">
        <f t="shared" si="276"/>
        <v>0</v>
      </c>
      <c r="X630" s="37">
        <f t="shared" si="276"/>
        <v>0</v>
      </c>
      <c r="Y630" s="37">
        <f t="shared" si="276"/>
        <v>0</v>
      </c>
      <c r="Z630" s="37">
        <f t="shared" si="276"/>
        <v>0</v>
      </c>
      <c r="AA630" s="37">
        <f t="shared" si="276"/>
        <v>0</v>
      </c>
      <c r="AB630" s="37">
        <f t="shared" si="276"/>
        <v>0</v>
      </c>
      <c r="AC630" s="37">
        <f t="shared" si="276"/>
        <v>0</v>
      </c>
      <c r="AD630" s="37">
        <f t="shared" si="276"/>
        <v>0</v>
      </c>
      <c r="AE630" s="37">
        <f t="shared" si="27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7">+C634+C635+C636+C637+C638</f>
        <v>2.2695172279924476</v>
      </c>
      <c r="D633" s="28">
        <f t="shared" si="277"/>
        <v>2.3181521349534657</v>
      </c>
      <c r="E633" s="28">
        <f t="shared" si="277"/>
        <v>3.2241522073273425</v>
      </c>
      <c r="F633" s="28">
        <f t="shared" si="277"/>
        <v>3.2654250269033951</v>
      </c>
      <c r="G633" s="28">
        <f t="shared" si="277"/>
        <v>3.3428464755713012</v>
      </c>
      <c r="H633" s="28">
        <f t="shared" si="277"/>
        <v>3.4682798787583997</v>
      </c>
      <c r="I633" s="28">
        <f t="shared" si="277"/>
        <v>3.3718910319546489</v>
      </c>
      <c r="J633" s="28">
        <f t="shared" si="277"/>
        <v>3.541635808831078</v>
      </c>
      <c r="K633" s="28">
        <f t="shared" si="277"/>
        <v>3.6596343703875602</v>
      </c>
      <c r="L633" s="28">
        <f t="shared" si="277"/>
        <v>3.7070450092236689</v>
      </c>
      <c r="M633" s="28">
        <f t="shared" si="277"/>
        <v>3.9883566374634598</v>
      </c>
      <c r="N633" s="28">
        <f t="shared" si="277"/>
        <v>4.1215510510467421</v>
      </c>
      <c r="O633" s="28">
        <f t="shared" si="277"/>
        <v>3.9033013694792755</v>
      </c>
      <c r="P633" s="28">
        <f t="shared" si="277"/>
        <v>4.3479260635617338</v>
      </c>
      <c r="Q633" s="28">
        <f t="shared" si="277"/>
        <v>5.0094858181232844</v>
      </c>
      <c r="R633" s="28">
        <f t="shared" si="277"/>
        <v>4.5376198265062992</v>
      </c>
      <c r="S633" s="28">
        <f t="shared" si="277"/>
        <v>5.1615197956385543</v>
      </c>
      <c r="T633" s="28">
        <f t="shared" si="277"/>
        <v>5.4804547461022324</v>
      </c>
      <c r="U633" s="28">
        <f t="shared" si="277"/>
        <v>5.6984708863057651</v>
      </c>
      <c r="V633" s="28">
        <f t="shared" si="277"/>
        <v>5.4900441752641305</v>
      </c>
      <c r="W633" s="28">
        <f t="shared" si="277"/>
        <v>6.004917544310735</v>
      </c>
      <c r="X633" s="28">
        <f t="shared" si="277"/>
        <v>6.2149623784076198</v>
      </c>
      <c r="Y633" s="28">
        <f t="shared" si="277"/>
        <v>6.3655905986405648</v>
      </c>
      <c r="Z633" s="28">
        <f t="shared" si="277"/>
        <v>6.6558887020567283</v>
      </c>
      <c r="AA633" s="28">
        <f t="shared" si="277"/>
        <v>7.3772425458973521</v>
      </c>
      <c r="AB633" s="28">
        <f t="shared" si="277"/>
        <v>7.9942137252361896</v>
      </c>
      <c r="AC633" s="28">
        <f t="shared" si="277"/>
        <v>8.2104436922378383</v>
      </c>
      <c r="AD633" s="28">
        <f t="shared" si="277"/>
        <v>8.5855426590983992</v>
      </c>
      <c r="AE633" s="28">
        <f t="shared" si="277"/>
        <v>9.0204319355279665</v>
      </c>
    </row>
    <row r="634" spans="1:31" x14ac:dyDescent="0.2">
      <c r="A634" s="9" t="s">
        <v>723</v>
      </c>
      <c r="B634" s="4" t="s">
        <v>724</v>
      </c>
      <c r="C634" s="37">
        <f t="shared" ref="C634:AE634" si="278">+C577</f>
        <v>0.95539733972210139</v>
      </c>
      <c r="D634" s="37">
        <f t="shared" si="278"/>
        <v>0.98355312170509124</v>
      </c>
      <c r="E634" s="37">
        <f t="shared" si="278"/>
        <v>1.0225988445678293</v>
      </c>
      <c r="F634" s="37">
        <f t="shared" si="278"/>
        <v>1.0719318473067887</v>
      </c>
      <c r="G634" s="37">
        <f t="shared" si="278"/>
        <v>1.1213279201858581</v>
      </c>
      <c r="H634" s="37">
        <f t="shared" si="278"/>
        <v>1.1716748779711572</v>
      </c>
      <c r="I634" s="37">
        <f t="shared" si="278"/>
        <v>1.2290678378455935</v>
      </c>
      <c r="J634" s="37">
        <f t="shared" si="278"/>
        <v>1.2896496179677637</v>
      </c>
      <c r="K634" s="37">
        <f t="shared" si="278"/>
        <v>1.3539871714465375</v>
      </c>
      <c r="L634" s="37">
        <f t="shared" si="278"/>
        <v>1.4196683608427887</v>
      </c>
      <c r="M634" s="37">
        <f t="shared" si="278"/>
        <v>1.6474065213853426</v>
      </c>
      <c r="N634" s="37">
        <f t="shared" si="278"/>
        <v>1.8716709401307885</v>
      </c>
      <c r="O634" s="37">
        <f t="shared" si="278"/>
        <v>2.0877828409164052</v>
      </c>
      <c r="P634" s="37">
        <f t="shared" si="278"/>
        <v>2.3496753384001536</v>
      </c>
      <c r="Q634" s="37">
        <f t="shared" si="278"/>
        <v>2.6385356200107699</v>
      </c>
      <c r="R634" s="37">
        <f t="shared" si="278"/>
        <v>2.9293815060799107</v>
      </c>
      <c r="S634" s="37">
        <f t="shared" si="278"/>
        <v>3.2086543920853856</v>
      </c>
      <c r="T634" s="37">
        <f t="shared" si="278"/>
        <v>3.4908470945511283</v>
      </c>
      <c r="U634" s="37">
        <f t="shared" si="278"/>
        <v>3.7752546411426815</v>
      </c>
      <c r="V634" s="37">
        <f t="shared" si="278"/>
        <v>3.9935284730496217</v>
      </c>
      <c r="W634" s="37">
        <f t="shared" si="278"/>
        <v>4.243097351093204</v>
      </c>
      <c r="X634" s="37">
        <f t="shared" si="278"/>
        <v>4.4686733990199237</v>
      </c>
      <c r="Y634" s="37">
        <f t="shared" si="278"/>
        <v>4.7652277588275647</v>
      </c>
      <c r="Z634" s="37">
        <f t="shared" si="278"/>
        <v>5.0441970906024522</v>
      </c>
      <c r="AA634" s="37">
        <f t="shared" si="278"/>
        <v>5.3349489718946259</v>
      </c>
      <c r="AB634" s="37">
        <f t="shared" si="278"/>
        <v>5.6277850093558914</v>
      </c>
      <c r="AC634" s="37">
        <f t="shared" si="278"/>
        <v>6.0768697446002191</v>
      </c>
      <c r="AD634" s="37">
        <f t="shared" si="278"/>
        <v>6.4068741412248302</v>
      </c>
      <c r="AE634" s="37">
        <f t="shared" si="278"/>
        <v>6.6814014956000083</v>
      </c>
    </row>
    <row r="635" spans="1:31" x14ac:dyDescent="0.2">
      <c r="A635" s="9" t="s">
        <v>728</v>
      </c>
      <c r="B635" s="4" t="s">
        <v>729</v>
      </c>
      <c r="C635" s="37">
        <f t="shared" ref="C635:AE636" si="279">+C578</f>
        <v>0</v>
      </c>
      <c r="D635" s="37">
        <f t="shared" si="279"/>
        <v>0</v>
      </c>
      <c r="E635" s="37">
        <f t="shared" si="279"/>
        <v>0</v>
      </c>
      <c r="F635" s="37">
        <f t="shared" si="279"/>
        <v>0</v>
      </c>
      <c r="G635" s="37">
        <f t="shared" si="279"/>
        <v>0</v>
      </c>
      <c r="H635" s="37">
        <f t="shared" si="279"/>
        <v>0</v>
      </c>
      <c r="I635" s="37">
        <f t="shared" si="279"/>
        <v>0</v>
      </c>
      <c r="J635" s="37">
        <f t="shared" si="279"/>
        <v>0</v>
      </c>
      <c r="K635" s="37">
        <f t="shared" si="279"/>
        <v>0</v>
      </c>
      <c r="L635" s="37">
        <f t="shared" si="279"/>
        <v>0</v>
      </c>
      <c r="M635" s="37">
        <f t="shared" si="279"/>
        <v>0</v>
      </c>
      <c r="N635" s="37">
        <f t="shared" si="279"/>
        <v>0</v>
      </c>
      <c r="O635" s="37">
        <f t="shared" si="279"/>
        <v>0</v>
      </c>
      <c r="P635" s="37">
        <f t="shared" si="279"/>
        <v>0</v>
      </c>
      <c r="Q635" s="37">
        <f t="shared" si="279"/>
        <v>0</v>
      </c>
      <c r="R635" s="37">
        <f t="shared" si="279"/>
        <v>0</v>
      </c>
      <c r="S635" s="37">
        <f t="shared" si="279"/>
        <v>0</v>
      </c>
      <c r="T635" s="37">
        <f t="shared" si="279"/>
        <v>0</v>
      </c>
      <c r="U635" s="37">
        <f t="shared" si="279"/>
        <v>0</v>
      </c>
      <c r="V635" s="37">
        <f t="shared" si="279"/>
        <v>2.3268749999999993E-4</v>
      </c>
      <c r="W635" s="37">
        <f t="shared" si="279"/>
        <v>2.3268750000000001E-4</v>
      </c>
      <c r="X635" s="37">
        <f t="shared" si="279"/>
        <v>2.3268750000000007E-4</v>
      </c>
      <c r="Y635" s="37">
        <f t="shared" si="279"/>
        <v>2.3268749999999993E-4</v>
      </c>
      <c r="Z635" s="37">
        <f t="shared" si="279"/>
        <v>2.3268750000000004E-4</v>
      </c>
      <c r="AA635" s="37">
        <f t="shared" si="279"/>
        <v>2.3268749999999996E-4</v>
      </c>
      <c r="AB635" s="37">
        <f t="shared" si="279"/>
        <v>2.3268749999999996E-4</v>
      </c>
      <c r="AC635" s="37">
        <f t="shared" si="279"/>
        <v>2.3268749999999996E-4</v>
      </c>
      <c r="AD635" s="37">
        <f t="shared" si="279"/>
        <v>2.3268749999999996E-4</v>
      </c>
      <c r="AE635" s="37">
        <f t="shared" si="279"/>
        <v>2.3268749999999993E-4</v>
      </c>
    </row>
    <row r="636" spans="1:31" x14ac:dyDescent="0.2">
      <c r="A636" s="9" t="s">
        <v>730</v>
      </c>
      <c r="B636" s="4" t="s">
        <v>731</v>
      </c>
      <c r="C636" s="37">
        <f t="shared" si="279"/>
        <v>4.4944585835037451E-2</v>
      </c>
      <c r="D636" s="37">
        <f t="shared" si="279"/>
        <v>4.5741437152380347E-2</v>
      </c>
      <c r="E636" s="37">
        <f t="shared" si="279"/>
        <v>5.0200452275766416E-2</v>
      </c>
      <c r="F636" s="37">
        <f t="shared" si="279"/>
        <v>5.0614444020678585E-2</v>
      </c>
      <c r="G636" s="37">
        <f t="shared" si="279"/>
        <v>5.0714779372702169E-2</v>
      </c>
      <c r="H636" s="37">
        <f t="shared" si="279"/>
        <v>5.1633948175012719E-2</v>
      </c>
      <c r="I636" s="37">
        <f t="shared" si="279"/>
        <v>5.2300285457084941E-2</v>
      </c>
      <c r="J636" s="37">
        <f t="shared" si="279"/>
        <v>5.3107180664011169E-2</v>
      </c>
      <c r="K636" s="37">
        <f t="shared" si="279"/>
        <v>5.3230117318885641E-2</v>
      </c>
      <c r="L636" s="37">
        <f t="shared" si="279"/>
        <v>5.2268768484687943E-2</v>
      </c>
      <c r="M636" s="37">
        <f t="shared" si="279"/>
        <v>5.2598390640717807E-2</v>
      </c>
      <c r="N636" s="37">
        <f t="shared" si="279"/>
        <v>5.2575863333504329E-2</v>
      </c>
      <c r="O636" s="37">
        <f t="shared" si="279"/>
        <v>6.1873230357657502E-2</v>
      </c>
      <c r="P636" s="37">
        <f t="shared" si="279"/>
        <v>6.7351199664641578E-2</v>
      </c>
      <c r="Q636" s="37">
        <f t="shared" si="279"/>
        <v>6.8595254583942625E-2</v>
      </c>
      <c r="R636" s="37">
        <f t="shared" si="279"/>
        <v>6.745892866000229E-2</v>
      </c>
      <c r="S636" s="37">
        <f t="shared" si="279"/>
        <v>6.8709001878275056E-2</v>
      </c>
      <c r="T636" s="37">
        <f t="shared" si="279"/>
        <v>6.9995865576268884E-2</v>
      </c>
      <c r="U636" s="37">
        <f t="shared" si="279"/>
        <v>7.0425385187551898E-2</v>
      </c>
      <c r="V636" s="37">
        <f t="shared" si="279"/>
        <v>6.7170670198694618E-2</v>
      </c>
      <c r="W636" s="37">
        <f t="shared" si="279"/>
        <v>6.3956840099495024E-2</v>
      </c>
      <c r="X636" s="37">
        <f t="shared" si="279"/>
        <v>6.473126065481416E-2</v>
      </c>
      <c r="Y636" s="37">
        <f t="shared" si="279"/>
        <v>6.8743591664943135E-2</v>
      </c>
      <c r="Z636" s="37">
        <f t="shared" si="279"/>
        <v>7.2372849949573895E-2</v>
      </c>
      <c r="AA636" s="37">
        <f t="shared" si="279"/>
        <v>7.2704541632762257E-2</v>
      </c>
      <c r="AB636" s="37">
        <f t="shared" si="279"/>
        <v>8.9348227671620345E-2</v>
      </c>
      <c r="AC636" s="37">
        <f t="shared" si="279"/>
        <v>8.4372132315995815E-2</v>
      </c>
      <c r="AD636" s="37">
        <f t="shared" si="279"/>
        <v>8.3695343427879071E-2</v>
      </c>
      <c r="AE636" s="37">
        <f t="shared" si="279"/>
        <v>9.6955750552513764E-2</v>
      </c>
    </row>
    <row r="637" spans="1:31" x14ac:dyDescent="0.2">
      <c r="A637" s="9" t="s">
        <v>736</v>
      </c>
      <c r="B637" s="4" t="s">
        <v>737</v>
      </c>
      <c r="C637" s="37">
        <f t="shared" ref="C637:AE637" si="280">+C580</f>
        <v>1.269175302435309</v>
      </c>
      <c r="D637" s="37">
        <f t="shared" si="280"/>
        <v>1.2888575760959942</v>
      </c>
      <c r="E637" s="37">
        <f t="shared" si="280"/>
        <v>2.1513529104837468</v>
      </c>
      <c r="F637" s="37">
        <f t="shared" si="280"/>
        <v>2.1428787355759278</v>
      </c>
      <c r="G637" s="37">
        <f t="shared" si="280"/>
        <v>2.170803776012741</v>
      </c>
      <c r="H637" s="37">
        <f t="shared" si="280"/>
        <v>2.2449710526122297</v>
      </c>
      <c r="I637" s="37">
        <f t="shared" si="280"/>
        <v>2.0905229086519705</v>
      </c>
      <c r="J637" s="37">
        <f t="shared" si="280"/>
        <v>2.1988790101993034</v>
      </c>
      <c r="K637" s="37">
        <f t="shared" si="280"/>
        <v>2.2524170816221374</v>
      </c>
      <c r="L637" s="37">
        <f t="shared" si="280"/>
        <v>2.2351078798961925</v>
      </c>
      <c r="M637" s="37">
        <f t="shared" si="280"/>
        <v>2.2883517254373995</v>
      </c>
      <c r="N637" s="37">
        <f t="shared" si="280"/>
        <v>2.1973042475824491</v>
      </c>
      <c r="O637" s="37">
        <f t="shared" si="280"/>
        <v>1.7536452982052129</v>
      </c>
      <c r="P637" s="37">
        <f t="shared" si="280"/>
        <v>1.9308995254969388</v>
      </c>
      <c r="Q637" s="37">
        <f t="shared" si="280"/>
        <v>2.302354943528572</v>
      </c>
      <c r="R637" s="37">
        <f t="shared" si="280"/>
        <v>1.5407793917663866</v>
      </c>
      <c r="S637" s="37">
        <f t="shared" si="280"/>
        <v>1.8841564016748933</v>
      </c>
      <c r="T637" s="37">
        <f t="shared" si="280"/>
        <v>1.9196117859748356</v>
      </c>
      <c r="U637" s="37">
        <f t="shared" si="280"/>
        <v>1.8527908599755318</v>
      </c>
      <c r="V637" s="37">
        <f t="shared" si="280"/>
        <v>1.429112344515814</v>
      </c>
      <c r="W637" s="37">
        <f t="shared" si="280"/>
        <v>1.6976306656180367</v>
      </c>
      <c r="X637" s="37">
        <f t="shared" si="280"/>
        <v>1.681325031232882</v>
      </c>
      <c r="Y637" s="37">
        <f t="shared" si="280"/>
        <v>1.5313865606480574</v>
      </c>
      <c r="Z637" s="37">
        <f t="shared" si="280"/>
        <v>1.5390860740047032</v>
      </c>
      <c r="AA637" s="37">
        <f t="shared" si="280"/>
        <v>1.9693563448699638</v>
      </c>
      <c r="AB637" s="37">
        <f t="shared" si="280"/>
        <v>2.2768478007086785</v>
      </c>
      <c r="AC637" s="37">
        <f t="shared" si="280"/>
        <v>2.0489691278216235</v>
      </c>
      <c r="AD637" s="37">
        <f t="shared" si="280"/>
        <v>2.0947404869456907</v>
      </c>
      <c r="AE637" s="37">
        <f t="shared" si="280"/>
        <v>2.2418420018754448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81">+C642+C643</f>
        <v>0</v>
      </c>
      <c r="D641" s="21">
        <f t="shared" si="281"/>
        <v>0</v>
      </c>
      <c r="E641" s="21">
        <f t="shared" si="281"/>
        <v>0</v>
      </c>
      <c r="F641" s="21">
        <f t="shared" si="281"/>
        <v>0</v>
      </c>
      <c r="G641" s="21">
        <f t="shared" si="281"/>
        <v>0</v>
      </c>
      <c r="H641" s="21">
        <f t="shared" si="281"/>
        <v>0</v>
      </c>
      <c r="I641" s="21">
        <f t="shared" si="281"/>
        <v>0</v>
      </c>
      <c r="J641" s="21">
        <f t="shared" si="281"/>
        <v>0</v>
      </c>
      <c r="K641" s="21">
        <f t="shared" si="281"/>
        <v>0</v>
      </c>
      <c r="L641" s="21">
        <f t="shared" si="281"/>
        <v>0</v>
      </c>
      <c r="M641" s="21">
        <f t="shared" si="281"/>
        <v>0</v>
      </c>
      <c r="N641" s="21">
        <f t="shared" si="281"/>
        <v>0</v>
      </c>
      <c r="O641" s="21">
        <f t="shared" si="281"/>
        <v>0</v>
      </c>
      <c r="P641" s="21">
        <f t="shared" si="281"/>
        <v>0</v>
      </c>
      <c r="Q641" s="21">
        <f t="shared" si="281"/>
        <v>0</v>
      </c>
      <c r="R641" s="21">
        <f t="shared" si="281"/>
        <v>0</v>
      </c>
      <c r="S641" s="21">
        <f t="shared" si="281"/>
        <v>0</v>
      </c>
      <c r="T641" s="21">
        <f t="shared" si="281"/>
        <v>0</v>
      </c>
      <c r="U641" s="21">
        <f t="shared" si="281"/>
        <v>0</v>
      </c>
      <c r="V641" s="21">
        <f t="shared" si="281"/>
        <v>0</v>
      </c>
      <c r="W641" s="21">
        <f t="shared" si="281"/>
        <v>0</v>
      </c>
      <c r="X641" s="21">
        <f t="shared" si="281"/>
        <v>0</v>
      </c>
      <c r="Y641" s="21">
        <f t="shared" si="281"/>
        <v>0</v>
      </c>
      <c r="Z641" s="21">
        <f t="shared" si="281"/>
        <v>0</v>
      </c>
      <c r="AA641" s="21">
        <f t="shared" si="281"/>
        <v>0</v>
      </c>
      <c r="AB641" s="21">
        <f t="shared" si="281"/>
        <v>0</v>
      </c>
      <c r="AC641" s="21">
        <f t="shared" si="281"/>
        <v>0</v>
      </c>
      <c r="AD641" s="21">
        <f t="shared" si="281"/>
        <v>0</v>
      </c>
      <c r="AE641" s="21">
        <f t="shared" si="281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2">+C585</f>
        <v>0</v>
      </c>
      <c r="D642" s="37">
        <f t="shared" si="282"/>
        <v>0</v>
      </c>
      <c r="E642" s="37">
        <f t="shared" si="282"/>
        <v>0</v>
      </c>
      <c r="F642" s="37">
        <f t="shared" si="282"/>
        <v>0</v>
      </c>
      <c r="G642" s="37">
        <f t="shared" si="282"/>
        <v>0</v>
      </c>
      <c r="H642" s="37">
        <f t="shared" si="282"/>
        <v>0</v>
      </c>
      <c r="I642" s="37">
        <f t="shared" si="282"/>
        <v>0</v>
      </c>
      <c r="J642" s="37">
        <f t="shared" si="282"/>
        <v>0</v>
      </c>
      <c r="K642" s="37">
        <f t="shared" si="282"/>
        <v>0</v>
      </c>
      <c r="L642" s="37">
        <f t="shared" si="282"/>
        <v>0</v>
      </c>
      <c r="M642" s="37">
        <f t="shared" si="282"/>
        <v>0</v>
      </c>
      <c r="N642" s="37">
        <f t="shared" si="282"/>
        <v>0</v>
      </c>
      <c r="O642" s="37">
        <f t="shared" si="282"/>
        <v>0</v>
      </c>
      <c r="P642" s="37">
        <f t="shared" si="282"/>
        <v>0</v>
      </c>
      <c r="Q642" s="37">
        <f t="shared" si="282"/>
        <v>0</v>
      </c>
      <c r="R642" s="37">
        <f t="shared" si="282"/>
        <v>0</v>
      </c>
      <c r="S642" s="37">
        <f t="shared" si="282"/>
        <v>0</v>
      </c>
      <c r="T642" s="37">
        <f t="shared" si="282"/>
        <v>0</v>
      </c>
      <c r="U642" s="37">
        <f t="shared" si="282"/>
        <v>0</v>
      </c>
      <c r="V642" s="37">
        <f t="shared" si="282"/>
        <v>0</v>
      </c>
      <c r="W642" s="37">
        <f t="shared" si="282"/>
        <v>0</v>
      </c>
      <c r="X642" s="37">
        <f t="shared" si="282"/>
        <v>0</v>
      </c>
      <c r="Y642" s="37">
        <f t="shared" si="282"/>
        <v>0</v>
      </c>
      <c r="Z642" s="37">
        <f t="shared" si="282"/>
        <v>0</v>
      </c>
      <c r="AA642" s="37">
        <f t="shared" si="282"/>
        <v>0</v>
      </c>
      <c r="AB642" s="37">
        <f t="shared" si="282"/>
        <v>0</v>
      </c>
      <c r="AC642" s="37">
        <f t="shared" si="282"/>
        <v>0</v>
      </c>
      <c r="AD642" s="37">
        <f t="shared" si="282"/>
        <v>0</v>
      </c>
      <c r="AE642" s="37">
        <f t="shared" si="282"/>
        <v>0</v>
      </c>
    </row>
    <row r="643" spans="1:31" x14ac:dyDescent="0.2">
      <c r="A643" s="9" t="s">
        <v>224</v>
      </c>
      <c r="B643" s="4" t="s">
        <v>225</v>
      </c>
      <c r="C643" s="37">
        <f t="shared" si="282"/>
        <v>0</v>
      </c>
      <c r="D643" s="37">
        <f t="shared" si="282"/>
        <v>0</v>
      </c>
      <c r="E643" s="37">
        <f t="shared" si="282"/>
        <v>0</v>
      </c>
      <c r="F643" s="37">
        <f t="shared" si="282"/>
        <v>0</v>
      </c>
      <c r="G643" s="37">
        <f t="shared" si="282"/>
        <v>0</v>
      </c>
      <c r="H643" s="37">
        <f t="shared" si="282"/>
        <v>0</v>
      </c>
      <c r="I643" s="37">
        <f t="shared" si="282"/>
        <v>0</v>
      </c>
      <c r="J643" s="37">
        <f t="shared" si="282"/>
        <v>0</v>
      </c>
      <c r="K643" s="37">
        <f t="shared" si="282"/>
        <v>0</v>
      </c>
      <c r="L643" s="37">
        <f t="shared" si="282"/>
        <v>0</v>
      </c>
      <c r="M643" s="37">
        <f t="shared" si="282"/>
        <v>0</v>
      </c>
      <c r="N643" s="37">
        <f t="shared" si="282"/>
        <v>0</v>
      </c>
      <c r="O643" s="37">
        <f t="shared" si="282"/>
        <v>0</v>
      </c>
      <c r="P643" s="37">
        <f t="shared" si="282"/>
        <v>0</v>
      </c>
      <c r="Q643" s="37">
        <f t="shared" si="282"/>
        <v>0</v>
      </c>
      <c r="R643" s="37">
        <f t="shared" si="282"/>
        <v>0</v>
      </c>
      <c r="S643" s="37">
        <f t="shared" si="282"/>
        <v>0</v>
      </c>
      <c r="T643" s="37">
        <f t="shared" si="282"/>
        <v>0</v>
      </c>
      <c r="U643" s="37">
        <f t="shared" si="282"/>
        <v>0</v>
      </c>
      <c r="V643" s="37">
        <f t="shared" si="282"/>
        <v>0</v>
      </c>
      <c r="W643" s="37">
        <f t="shared" si="282"/>
        <v>0</v>
      </c>
      <c r="X643" s="37">
        <f t="shared" si="282"/>
        <v>0</v>
      </c>
      <c r="Y643" s="37">
        <f t="shared" si="282"/>
        <v>0</v>
      </c>
      <c r="Z643" s="37">
        <f t="shared" si="282"/>
        <v>0</v>
      </c>
      <c r="AA643" s="37">
        <f t="shared" si="282"/>
        <v>0</v>
      </c>
      <c r="AB643" s="37">
        <f t="shared" si="282"/>
        <v>0</v>
      </c>
      <c r="AC643" s="37">
        <f t="shared" si="282"/>
        <v>0</v>
      </c>
      <c r="AD643" s="37">
        <f t="shared" si="282"/>
        <v>0</v>
      </c>
      <c r="AE643" s="37">
        <f t="shared" si="282"/>
        <v>0</v>
      </c>
    </row>
    <row r="644" spans="1:31" x14ac:dyDescent="0.2">
      <c r="A644" s="9" t="s">
        <v>226</v>
      </c>
      <c r="B644" s="4" t="s">
        <v>141</v>
      </c>
      <c r="C644" s="37">
        <f t="shared" si="282"/>
        <v>0</v>
      </c>
      <c r="D644" s="37">
        <f t="shared" si="282"/>
        <v>0</v>
      </c>
      <c r="E644" s="37">
        <f t="shared" si="282"/>
        <v>0</v>
      </c>
      <c r="F644" s="37">
        <f t="shared" si="282"/>
        <v>0</v>
      </c>
      <c r="G644" s="37">
        <f t="shared" si="282"/>
        <v>0</v>
      </c>
      <c r="H644" s="37">
        <f t="shared" si="282"/>
        <v>0</v>
      </c>
      <c r="I644" s="37">
        <f t="shared" si="282"/>
        <v>0</v>
      </c>
      <c r="J644" s="37">
        <f t="shared" si="282"/>
        <v>0</v>
      </c>
      <c r="K644" s="37">
        <f t="shared" si="282"/>
        <v>0</v>
      </c>
      <c r="L644" s="37">
        <f t="shared" si="282"/>
        <v>0</v>
      </c>
      <c r="M644" s="37">
        <f t="shared" si="282"/>
        <v>0</v>
      </c>
      <c r="N644" s="37">
        <f t="shared" si="282"/>
        <v>0</v>
      </c>
      <c r="O644" s="37">
        <f t="shared" si="282"/>
        <v>0</v>
      </c>
      <c r="P644" s="37">
        <f t="shared" si="282"/>
        <v>0</v>
      </c>
      <c r="Q644" s="37">
        <f t="shared" si="282"/>
        <v>0</v>
      </c>
      <c r="R644" s="37">
        <f t="shared" si="282"/>
        <v>0</v>
      </c>
      <c r="S644" s="37">
        <f t="shared" si="282"/>
        <v>0</v>
      </c>
      <c r="T644" s="37">
        <f t="shared" si="282"/>
        <v>0</v>
      </c>
      <c r="U644" s="37">
        <f t="shared" si="282"/>
        <v>0</v>
      </c>
      <c r="V644" s="37">
        <f t="shared" si="282"/>
        <v>0</v>
      </c>
      <c r="W644" s="37">
        <f t="shared" si="282"/>
        <v>0</v>
      </c>
      <c r="X644" s="37">
        <f t="shared" si="282"/>
        <v>0</v>
      </c>
      <c r="Y644" s="37">
        <f t="shared" si="282"/>
        <v>0</v>
      </c>
      <c r="Z644" s="37">
        <f t="shared" si="282"/>
        <v>0</v>
      </c>
      <c r="AA644" s="37">
        <f t="shared" si="282"/>
        <v>0</v>
      </c>
      <c r="AB644" s="37">
        <f t="shared" si="282"/>
        <v>0</v>
      </c>
      <c r="AC644" s="37">
        <f t="shared" si="282"/>
        <v>0</v>
      </c>
      <c r="AD644" s="37">
        <f t="shared" si="282"/>
        <v>0</v>
      </c>
      <c r="AE644" s="37">
        <f t="shared" si="282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3">+C656-C4</f>
        <v>0</v>
      </c>
      <c r="D654" s="70">
        <f t="shared" si="283"/>
        <v>0</v>
      </c>
      <c r="E654" s="70">
        <f t="shared" si="283"/>
        <v>0</v>
      </c>
      <c r="F654" s="70">
        <f t="shared" si="283"/>
        <v>0</v>
      </c>
      <c r="G654" s="70">
        <f t="shared" si="283"/>
        <v>0</v>
      </c>
      <c r="H654" s="70">
        <f t="shared" si="283"/>
        <v>0</v>
      </c>
      <c r="I654" s="70">
        <f t="shared" si="283"/>
        <v>0</v>
      </c>
      <c r="J654" s="70">
        <f t="shared" si="283"/>
        <v>0</v>
      </c>
      <c r="K654" s="70">
        <f t="shared" si="283"/>
        <v>0</v>
      </c>
      <c r="L654" s="70">
        <f t="shared" si="283"/>
        <v>0</v>
      </c>
      <c r="M654" s="70">
        <f t="shared" si="283"/>
        <v>0</v>
      </c>
      <c r="N654" s="70">
        <f t="shared" si="283"/>
        <v>0</v>
      </c>
      <c r="O654" s="70">
        <f t="shared" si="283"/>
        <v>0</v>
      </c>
      <c r="P654" s="70">
        <f t="shared" si="283"/>
        <v>0</v>
      </c>
      <c r="Q654" s="70">
        <f t="shared" si="283"/>
        <v>0</v>
      </c>
      <c r="R654" s="70">
        <f t="shared" si="283"/>
        <v>0</v>
      </c>
      <c r="S654" s="70">
        <f t="shared" si="283"/>
        <v>0</v>
      </c>
      <c r="T654" s="70">
        <f t="shared" si="283"/>
        <v>0</v>
      </c>
      <c r="U654" s="70">
        <f t="shared" si="283"/>
        <v>0</v>
      </c>
      <c r="V654" s="70">
        <f t="shared" si="283"/>
        <v>0</v>
      </c>
      <c r="W654" s="70">
        <f t="shared" si="283"/>
        <v>0</v>
      </c>
      <c r="X654" s="70">
        <f t="shared" si="283"/>
        <v>0</v>
      </c>
      <c r="Y654" s="70">
        <f t="shared" si="283"/>
        <v>0</v>
      </c>
      <c r="Z654" s="70">
        <f t="shared" si="283"/>
        <v>0</v>
      </c>
      <c r="AA654" s="70">
        <f t="shared" si="283"/>
        <v>0</v>
      </c>
      <c r="AB654" s="70">
        <f t="shared" si="283"/>
        <v>0</v>
      </c>
      <c r="AC654" s="70">
        <f t="shared" si="283"/>
        <v>0</v>
      </c>
      <c r="AD654" s="70">
        <f t="shared" si="283"/>
        <v>0</v>
      </c>
      <c r="AE654" s="70">
        <f t="shared" si="283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4">+C657+C658+C659+C660+C661</f>
        <v>8.0130341677131032</v>
      </c>
      <c r="D656" s="28">
        <f t="shared" si="284"/>
        <v>8.0300087489940211</v>
      </c>
      <c r="E656" s="28">
        <f t="shared" si="284"/>
        <v>8.9180060794579621</v>
      </c>
      <c r="F656" s="28">
        <f t="shared" si="284"/>
        <v>8.9810438266561725</v>
      </c>
      <c r="G656" s="28">
        <f t="shared" si="284"/>
        <v>9.1358229182564479</v>
      </c>
      <c r="H656" s="28">
        <f t="shared" si="284"/>
        <v>9.1617192052549079</v>
      </c>
      <c r="I656" s="28">
        <f t="shared" si="284"/>
        <v>8.9749844134509367</v>
      </c>
      <c r="J656" s="28">
        <f t="shared" si="284"/>
        <v>9.2500532857910613</v>
      </c>
      <c r="K656" s="28">
        <f t="shared" si="284"/>
        <v>9.4221297185550483</v>
      </c>
      <c r="L656" s="28">
        <f t="shared" si="284"/>
        <v>9.5219256421915368</v>
      </c>
      <c r="M656" s="28">
        <f t="shared" si="284"/>
        <v>9.8390734581310735</v>
      </c>
      <c r="N656" s="28">
        <f t="shared" si="284"/>
        <v>10.009159135841148</v>
      </c>
      <c r="O656" s="28">
        <f t="shared" si="284"/>
        <v>9.8725657036782284</v>
      </c>
      <c r="P656" s="28">
        <f t="shared" si="284"/>
        <v>10.396837787970714</v>
      </c>
      <c r="Q656" s="28">
        <f t="shared" si="284"/>
        <v>11.104904871290096</v>
      </c>
      <c r="R656" s="28">
        <f t="shared" si="284"/>
        <v>10.699565082910706</v>
      </c>
      <c r="S656" s="28">
        <f t="shared" si="284"/>
        <v>11.338480891404469</v>
      </c>
      <c r="T656" s="28">
        <f t="shared" si="284"/>
        <v>11.730578739997362</v>
      </c>
      <c r="U656" s="28">
        <f t="shared" si="284"/>
        <v>11.892793103004696</v>
      </c>
      <c r="V656" s="28">
        <f t="shared" si="284"/>
        <v>11.622306894663014</v>
      </c>
      <c r="W656" s="28">
        <f t="shared" si="284"/>
        <v>12.073519900412208</v>
      </c>
      <c r="X656" s="28">
        <f t="shared" si="284"/>
        <v>11.905705007268839</v>
      </c>
      <c r="Y656" s="28">
        <f t="shared" si="284"/>
        <v>11.894422433699283</v>
      </c>
      <c r="Z656" s="28">
        <f t="shared" si="284"/>
        <v>12.035665014804227</v>
      </c>
      <c r="AA656" s="28">
        <f t="shared" si="284"/>
        <v>12.559481274465728</v>
      </c>
      <c r="AB656" s="28">
        <f t="shared" si="284"/>
        <v>12.865525725522504</v>
      </c>
      <c r="AC656" s="28">
        <f t="shared" si="284"/>
        <v>13.26097151786013</v>
      </c>
      <c r="AD656" s="28">
        <f t="shared" si="284"/>
        <v>13.891296743342213</v>
      </c>
      <c r="AE656" s="28">
        <f t="shared" si="284"/>
        <v>14.37827777463114</v>
      </c>
    </row>
    <row r="657" spans="1:31" x14ac:dyDescent="0.2">
      <c r="A657" s="6" t="s">
        <v>19</v>
      </c>
      <c r="B657" s="7" t="s">
        <v>20</v>
      </c>
      <c r="C657" s="28">
        <f t="shared" ref="C657:AE657" si="285">+C600</f>
        <v>0.37730498383578559</v>
      </c>
      <c r="D657" s="28">
        <f t="shared" si="285"/>
        <v>0.41233727015301508</v>
      </c>
      <c r="E657" s="28">
        <f t="shared" si="285"/>
        <v>0.41651263763776047</v>
      </c>
      <c r="F657" s="28">
        <f t="shared" si="285"/>
        <v>0.4231660580444041</v>
      </c>
      <c r="G657" s="28">
        <f t="shared" si="285"/>
        <v>0.45849575912453722</v>
      </c>
      <c r="H657" s="28">
        <f t="shared" si="285"/>
        <v>0.45132521288567395</v>
      </c>
      <c r="I657" s="28">
        <f t="shared" si="285"/>
        <v>0.46754692186785812</v>
      </c>
      <c r="J657" s="28">
        <f t="shared" si="285"/>
        <v>0.41215271442685192</v>
      </c>
      <c r="K657" s="28">
        <f t="shared" si="285"/>
        <v>0.40786579821554947</v>
      </c>
      <c r="L657" s="28">
        <f t="shared" si="285"/>
        <v>0.41220834355483305</v>
      </c>
      <c r="M657" s="28">
        <f t="shared" si="285"/>
        <v>0.40586863954809549</v>
      </c>
      <c r="N657" s="28">
        <f t="shared" si="285"/>
        <v>0.400813181460691</v>
      </c>
      <c r="O657" s="28">
        <f t="shared" si="285"/>
        <v>0.40994771872651337</v>
      </c>
      <c r="P657" s="28">
        <f t="shared" si="285"/>
        <v>0.41098707119004685</v>
      </c>
      <c r="Q657" s="28">
        <f t="shared" si="285"/>
        <v>0.41933747730744259</v>
      </c>
      <c r="R657" s="28">
        <f t="shared" si="285"/>
        <v>0.41710077578943272</v>
      </c>
      <c r="S657" s="28">
        <f t="shared" si="285"/>
        <v>0.41498910545966305</v>
      </c>
      <c r="T657" s="28">
        <f t="shared" si="285"/>
        <v>0.43305821775513881</v>
      </c>
      <c r="U657" s="28">
        <f t="shared" si="285"/>
        <v>0.4578745885086361</v>
      </c>
      <c r="V657" s="28">
        <f t="shared" si="285"/>
        <v>0.48355127631818862</v>
      </c>
      <c r="W657" s="28">
        <f t="shared" si="285"/>
        <v>0.50068927608129854</v>
      </c>
      <c r="X657" s="28">
        <f t="shared" si="285"/>
        <v>0.49919136858025853</v>
      </c>
      <c r="Y657" s="28">
        <f t="shared" si="285"/>
        <v>0.50106807042738044</v>
      </c>
      <c r="Z657" s="28">
        <f t="shared" si="285"/>
        <v>0.52885194009986669</v>
      </c>
      <c r="AA657" s="28">
        <f t="shared" si="285"/>
        <v>0.57383865078042018</v>
      </c>
      <c r="AB657" s="28">
        <f t="shared" si="285"/>
        <v>0.51890348978456569</v>
      </c>
      <c r="AC657" s="28">
        <f t="shared" si="285"/>
        <v>0.56449336189252564</v>
      </c>
      <c r="AD657" s="28">
        <f t="shared" si="285"/>
        <v>0.58119638045426936</v>
      </c>
      <c r="AE657" s="28">
        <f t="shared" si="285"/>
        <v>0.60059476264251599</v>
      </c>
    </row>
    <row r="658" spans="1:31" x14ac:dyDescent="0.2">
      <c r="A658" s="12" t="s">
        <v>248</v>
      </c>
      <c r="B658" s="7" t="s">
        <v>249</v>
      </c>
      <c r="C658" s="28">
        <f t="shared" ref="C658:AE658" si="286">+C604</f>
        <v>0</v>
      </c>
      <c r="D658" s="28">
        <f t="shared" si="286"/>
        <v>0</v>
      </c>
      <c r="E658" s="28">
        <f t="shared" si="286"/>
        <v>0</v>
      </c>
      <c r="F658" s="28">
        <f t="shared" si="286"/>
        <v>0</v>
      </c>
      <c r="G658" s="28">
        <f t="shared" si="286"/>
        <v>0</v>
      </c>
      <c r="H658" s="28">
        <f t="shared" si="286"/>
        <v>0</v>
      </c>
      <c r="I658" s="28">
        <f t="shared" si="286"/>
        <v>0</v>
      </c>
      <c r="J658" s="28">
        <f t="shared" si="286"/>
        <v>0</v>
      </c>
      <c r="K658" s="28">
        <f t="shared" si="286"/>
        <v>0</v>
      </c>
      <c r="L658" s="28">
        <f t="shared" si="286"/>
        <v>0</v>
      </c>
      <c r="M658" s="28">
        <f t="shared" si="286"/>
        <v>0</v>
      </c>
      <c r="N658" s="28">
        <f t="shared" si="286"/>
        <v>0</v>
      </c>
      <c r="O658" s="28">
        <f t="shared" si="286"/>
        <v>0</v>
      </c>
      <c r="P658" s="28">
        <f t="shared" si="286"/>
        <v>0</v>
      </c>
      <c r="Q658" s="28">
        <f t="shared" si="286"/>
        <v>0</v>
      </c>
      <c r="R658" s="28">
        <f t="shared" si="286"/>
        <v>0</v>
      </c>
      <c r="S658" s="28">
        <f t="shared" si="286"/>
        <v>0</v>
      </c>
      <c r="T658" s="28">
        <f t="shared" si="286"/>
        <v>0</v>
      </c>
      <c r="U658" s="28">
        <f t="shared" si="286"/>
        <v>0</v>
      </c>
      <c r="V658" s="28">
        <f t="shared" si="286"/>
        <v>0</v>
      </c>
      <c r="W658" s="28">
        <f t="shared" si="286"/>
        <v>0</v>
      </c>
      <c r="X658" s="28">
        <f t="shared" si="286"/>
        <v>0</v>
      </c>
      <c r="Y658" s="28">
        <f t="shared" si="286"/>
        <v>0</v>
      </c>
      <c r="Z658" s="28">
        <f t="shared" si="286"/>
        <v>0</v>
      </c>
      <c r="AA658" s="28">
        <f t="shared" si="286"/>
        <v>0</v>
      </c>
      <c r="AB658" s="28">
        <f t="shared" si="286"/>
        <v>0</v>
      </c>
      <c r="AC658" s="28">
        <f t="shared" si="286"/>
        <v>0</v>
      </c>
      <c r="AD658" s="28">
        <f t="shared" si="286"/>
        <v>0</v>
      </c>
      <c r="AE658" s="28">
        <f t="shared" si="286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7">+C613</f>
        <v>5.3589908988401964</v>
      </c>
      <c r="D659" s="28">
        <f t="shared" si="287"/>
        <v>5.2942558702155109</v>
      </c>
      <c r="E659" s="28">
        <f t="shared" si="287"/>
        <v>5.2759116576347935</v>
      </c>
      <c r="F659" s="28">
        <f t="shared" si="287"/>
        <v>5.2835601069755738</v>
      </c>
      <c r="G659" s="28">
        <f t="shared" si="287"/>
        <v>5.3044852162343341</v>
      </c>
      <c r="H659" s="28">
        <f t="shared" si="287"/>
        <v>5.2282881190202906</v>
      </c>
      <c r="I659" s="28">
        <f t="shared" si="287"/>
        <v>5.1347004735741981</v>
      </c>
      <c r="J659" s="28">
        <f t="shared" si="287"/>
        <v>5.2927741327673763</v>
      </c>
      <c r="K659" s="28">
        <f t="shared" si="287"/>
        <v>5.3516121787328563</v>
      </c>
      <c r="L659" s="28">
        <f t="shared" si="287"/>
        <v>5.4001522948046841</v>
      </c>
      <c r="M659" s="28">
        <f t="shared" si="287"/>
        <v>5.4425037585704512</v>
      </c>
      <c r="N659" s="28">
        <f t="shared" si="287"/>
        <v>5.4837028903306413</v>
      </c>
      <c r="O659" s="28">
        <f t="shared" si="287"/>
        <v>5.5387269267110044</v>
      </c>
      <c r="P659" s="28">
        <f t="shared" si="287"/>
        <v>5.5884479581043554</v>
      </c>
      <c r="Q659" s="28">
        <f t="shared" si="287"/>
        <v>5.6504340215464692</v>
      </c>
      <c r="R659" s="28">
        <f t="shared" si="287"/>
        <v>5.7054695469778887</v>
      </c>
      <c r="S659" s="28">
        <f t="shared" si="287"/>
        <v>5.7558816838851765</v>
      </c>
      <c r="T659" s="28">
        <f t="shared" si="287"/>
        <v>5.8055973883504661</v>
      </c>
      <c r="U659" s="28">
        <f t="shared" si="287"/>
        <v>5.7271227407543286</v>
      </c>
      <c r="V659" s="28">
        <f t="shared" si="287"/>
        <v>5.64107041024279</v>
      </c>
      <c r="W659" s="28">
        <f t="shared" si="287"/>
        <v>5.5621339045427698</v>
      </c>
      <c r="X659" s="28">
        <f t="shared" si="287"/>
        <v>5.1830358589989727</v>
      </c>
      <c r="Y659" s="28">
        <f t="shared" si="287"/>
        <v>5.0196077387599258</v>
      </c>
      <c r="Z659" s="28">
        <f t="shared" si="287"/>
        <v>4.8372633040501283</v>
      </c>
      <c r="AA659" s="28">
        <f t="shared" si="287"/>
        <v>4.5926711826010465</v>
      </c>
      <c r="AB659" s="28">
        <f t="shared" si="287"/>
        <v>4.3473474996280528</v>
      </c>
      <c r="AC659" s="28">
        <f t="shared" si="287"/>
        <v>4.4778519969478419</v>
      </c>
      <c r="AD659" s="28">
        <f t="shared" si="287"/>
        <v>4.6099670317477006</v>
      </c>
      <c r="AE659" s="28">
        <f t="shared" si="287"/>
        <v>4.7446889940646795</v>
      </c>
    </row>
    <row r="660" spans="1:31" x14ac:dyDescent="0.2">
      <c r="A660" s="12" t="s">
        <v>548</v>
      </c>
      <c r="B660" s="7" t="s">
        <v>804</v>
      </c>
      <c r="C660" s="28">
        <f t="shared" ref="C660:AE660" si="288">+C624</f>
        <v>7.2210570446737338E-3</v>
      </c>
      <c r="D660" s="28">
        <f t="shared" si="288"/>
        <v>5.2634736720293621E-3</v>
      </c>
      <c r="E660" s="28">
        <f t="shared" si="288"/>
        <v>1.4295768580655825E-3</v>
      </c>
      <c r="F660" s="28">
        <f t="shared" si="288"/>
        <v>8.8926347328000081E-3</v>
      </c>
      <c r="G660" s="28">
        <f t="shared" si="288"/>
        <v>2.9995467326274911E-2</v>
      </c>
      <c r="H660" s="28">
        <f t="shared" si="288"/>
        <v>1.3825994590543438E-2</v>
      </c>
      <c r="I660" s="28">
        <f t="shared" si="288"/>
        <v>8.4598605423105038E-4</v>
      </c>
      <c r="J660" s="28">
        <f t="shared" si="288"/>
        <v>3.4906297657559455E-3</v>
      </c>
      <c r="K660" s="28">
        <f t="shared" si="288"/>
        <v>3.0173712190828634E-3</v>
      </c>
      <c r="L660" s="28">
        <f t="shared" si="288"/>
        <v>2.5199946083497727E-3</v>
      </c>
      <c r="M660" s="28">
        <f t="shared" si="288"/>
        <v>2.3444225490679631E-3</v>
      </c>
      <c r="N660" s="28">
        <f t="shared" si="288"/>
        <v>3.092013003073137E-3</v>
      </c>
      <c r="O660" s="28">
        <f t="shared" si="288"/>
        <v>2.0589688761434851E-2</v>
      </c>
      <c r="P660" s="28">
        <f t="shared" si="288"/>
        <v>4.9476695114577057E-2</v>
      </c>
      <c r="Q660" s="28">
        <f t="shared" si="288"/>
        <v>2.5647554312899355E-2</v>
      </c>
      <c r="R660" s="28">
        <f t="shared" si="288"/>
        <v>3.9374933637084296E-2</v>
      </c>
      <c r="S660" s="28">
        <f t="shared" si="288"/>
        <v>6.0903064210754056E-3</v>
      </c>
      <c r="T660" s="28">
        <f t="shared" si="288"/>
        <v>1.1468387789524434E-2</v>
      </c>
      <c r="U660" s="28">
        <f t="shared" si="288"/>
        <v>9.3248874359649226E-3</v>
      </c>
      <c r="V660" s="28">
        <f t="shared" si="288"/>
        <v>7.6410328379056154E-3</v>
      </c>
      <c r="W660" s="28">
        <f t="shared" si="288"/>
        <v>5.7791754774052283E-3</v>
      </c>
      <c r="X660" s="28">
        <f t="shared" si="288"/>
        <v>8.5154012819871443E-3</v>
      </c>
      <c r="Y660" s="28">
        <f t="shared" si="288"/>
        <v>8.1560258714125436E-3</v>
      </c>
      <c r="Z660" s="28">
        <f t="shared" si="288"/>
        <v>1.3661068597503791E-2</v>
      </c>
      <c r="AA660" s="28">
        <f t="shared" si="288"/>
        <v>1.5728895186908481E-2</v>
      </c>
      <c r="AB660" s="28">
        <f t="shared" si="288"/>
        <v>5.061010873696324E-3</v>
      </c>
      <c r="AC660" s="28">
        <f t="shared" si="288"/>
        <v>8.1824667819240353E-3</v>
      </c>
      <c r="AD660" s="28">
        <f t="shared" si="288"/>
        <v>0.11459067204184437</v>
      </c>
      <c r="AE660" s="28">
        <f t="shared" si="288"/>
        <v>1.2562082395979205E-2</v>
      </c>
    </row>
    <row r="661" spans="1:31" x14ac:dyDescent="0.2">
      <c r="A661" s="12" t="s">
        <v>721</v>
      </c>
      <c r="B661" s="7" t="s">
        <v>722</v>
      </c>
      <c r="C661" s="28">
        <f t="shared" ref="C661:AE661" si="289">+C633</f>
        <v>2.2695172279924476</v>
      </c>
      <c r="D661" s="28">
        <f t="shared" si="289"/>
        <v>2.3181521349534657</v>
      </c>
      <c r="E661" s="28">
        <f t="shared" si="289"/>
        <v>3.2241522073273425</v>
      </c>
      <c r="F661" s="28">
        <f t="shared" si="289"/>
        <v>3.2654250269033951</v>
      </c>
      <c r="G661" s="28">
        <f t="shared" si="289"/>
        <v>3.3428464755713012</v>
      </c>
      <c r="H661" s="28">
        <f t="shared" si="289"/>
        <v>3.4682798787583997</v>
      </c>
      <c r="I661" s="28">
        <f t="shared" si="289"/>
        <v>3.3718910319546489</v>
      </c>
      <c r="J661" s="28">
        <f t="shared" si="289"/>
        <v>3.541635808831078</v>
      </c>
      <c r="K661" s="28">
        <f t="shared" si="289"/>
        <v>3.6596343703875602</v>
      </c>
      <c r="L661" s="28">
        <f t="shared" si="289"/>
        <v>3.7070450092236689</v>
      </c>
      <c r="M661" s="28">
        <f t="shared" si="289"/>
        <v>3.9883566374634598</v>
      </c>
      <c r="N661" s="28">
        <f t="shared" si="289"/>
        <v>4.1215510510467421</v>
      </c>
      <c r="O661" s="28">
        <f t="shared" si="289"/>
        <v>3.9033013694792755</v>
      </c>
      <c r="P661" s="28">
        <f t="shared" si="289"/>
        <v>4.3479260635617338</v>
      </c>
      <c r="Q661" s="28">
        <f t="shared" si="289"/>
        <v>5.0094858181232844</v>
      </c>
      <c r="R661" s="28">
        <f t="shared" si="289"/>
        <v>4.5376198265062992</v>
      </c>
      <c r="S661" s="28">
        <f t="shared" si="289"/>
        <v>5.1615197956385543</v>
      </c>
      <c r="T661" s="28">
        <f t="shared" si="289"/>
        <v>5.4804547461022324</v>
      </c>
      <c r="U661" s="28">
        <f t="shared" si="289"/>
        <v>5.6984708863057651</v>
      </c>
      <c r="V661" s="28">
        <f t="shared" si="289"/>
        <v>5.4900441752641305</v>
      </c>
      <c r="W661" s="28">
        <f t="shared" si="289"/>
        <v>6.004917544310735</v>
      </c>
      <c r="X661" s="28">
        <f t="shared" si="289"/>
        <v>6.2149623784076198</v>
      </c>
      <c r="Y661" s="28">
        <f t="shared" si="289"/>
        <v>6.3655905986405648</v>
      </c>
      <c r="Z661" s="28">
        <f t="shared" si="289"/>
        <v>6.6558887020567283</v>
      </c>
      <c r="AA661" s="28">
        <f t="shared" si="289"/>
        <v>7.3772425458973521</v>
      </c>
      <c r="AB661" s="28">
        <f t="shared" si="289"/>
        <v>7.9942137252361896</v>
      </c>
      <c r="AC661" s="28">
        <f t="shared" si="289"/>
        <v>8.2104436922378383</v>
      </c>
      <c r="AD661" s="28">
        <f t="shared" si="289"/>
        <v>8.5855426590983992</v>
      </c>
      <c r="AE661" s="28">
        <f t="shared" si="289"/>
        <v>9.0204319355279665</v>
      </c>
    </row>
  </sheetData>
  <conditionalFormatting sqref="C2:AC2">
    <cfRule type="cellIs" dxfId="578" priority="301" operator="equal">
      <formula>0</formula>
    </cfRule>
  </conditionalFormatting>
  <conditionalFormatting sqref="AD2:AE2">
    <cfRule type="cellIs" dxfId="577" priority="123" operator="equal">
      <formula>0</formula>
    </cfRule>
  </conditionalFormatting>
  <conditionalFormatting sqref="C434 C425:C426 C431 C437">
    <cfRule type="cellIs" dxfId="576" priority="77" operator="lessThan">
      <formula>0</formula>
    </cfRule>
  </conditionalFormatting>
  <conditionalFormatting sqref="C577:AE577 C580:AE580">
    <cfRule type="cellIs" dxfId="575" priority="66" operator="lessThan">
      <formula>0</formula>
    </cfRule>
  </conditionalFormatting>
  <conditionalFormatting sqref="C613:AE613">
    <cfRule type="cellIs" dxfId="574" priority="76" operator="lessThan">
      <formula>0</formula>
    </cfRule>
  </conditionalFormatting>
  <conditionalFormatting sqref="C555:AE556 C558:AE559 C561:AE562 C581:AE581 C574:AE576 C565:AE571">
    <cfRule type="cellIs" dxfId="573" priority="75" operator="lessThan">
      <formula>0</formula>
    </cfRule>
  </conditionalFormatting>
  <conditionalFormatting sqref="C631:AE633 C638:AE638 C624:AE624">
    <cfRule type="cellIs" dxfId="572" priority="74" operator="lessThan">
      <formula>0</formula>
    </cfRule>
  </conditionalFormatting>
  <conditionalFormatting sqref="C659:AE659">
    <cfRule type="cellIs" dxfId="571" priority="73" operator="lessThan">
      <formula>0</formula>
    </cfRule>
  </conditionalFormatting>
  <conditionalFormatting sqref="C660:AE660">
    <cfRule type="cellIs" dxfId="570" priority="72" operator="lessThan">
      <formula>0</formula>
    </cfRule>
  </conditionalFormatting>
  <conditionalFormatting sqref="C661:AE661">
    <cfRule type="cellIs" dxfId="569" priority="71" operator="lessThan">
      <formula>0</formula>
    </cfRule>
  </conditionalFormatting>
  <conditionalFormatting sqref="C557:AE557">
    <cfRule type="cellIs" dxfId="568" priority="70" operator="lessThan">
      <formula>0</formula>
    </cfRule>
  </conditionalFormatting>
  <conditionalFormatting sqref="C560:AE560">
    <cfRule type="cellIs" dxfId="567" priority="69" operator="lessThan">
      <formula>0</formula>
    </cfRule>
  </conditionalFormatting>
  <conditionalFormatting sqref="C563:AE564">
    <cfRule type="cellIs" dxfId="566" priority="68" operator="lessThan">
      <formula>0</formula>
    </cfRule>
  </conditionalFormatting>
  <conditionalFormatting sqref="C572:AE573">
    <cfRule type="cellIs" dxfId="565" priority="67" operator="lessThan">
      <formula>0</formula>
    </cfRule>
  </conditionalFormatting>
  <conditionalFormatting sqref="C578:AE579">
    <cfRule type="cellIs" dxfId="564" priority="65" operator="lessThan">
      <formula>0</formula>
    </cfRule>
  </conditionalFormatting>
  <conditionalFormatting sqref="C585:AE586">
    <cfRule type="cellIs" dxfId="563" priority="64" operator="lessThan">
      <formula>0</formula>
    </cfRule>
  </conditionalFormatting>
  <conditionalFormatting sqref="C601:AE602">
    <cfRule type="cellIs" dxfId="562" priority="63" operator="lessThan">
      <formula>0</formula>
    </cfRule>
  </conditionalFormatting>
  <conditionalFormatting sqref="C605:AE609">
    <cfRule type="cellIs" dxfId="561" priority="62" operator="lessThan">
      <formula>0</formula>
    </cfRule>
  </conditionalFormatting>
  <conditionalFormatting sqref="C611:AE612">
    <cfRule type="cellIs" dxfId="560" priority="61" operator="lessThan">
      <formula>0</formula>
    </cfRule>
  </conditionalFormatting>
  <conditionalFormatting sqref="C626:AE626">
    <cfRule type="cellIs" dxfId="559" priority="60" operator="lessThan">
      <formula>0</formula>
    </cfRule>
  </conditionalFormatting>
  <conditionalFormatting sqref="C634:AE634 C637:AE637">
    <cfRule type="cellIs" dxfId="558" priority="59" operator="lessThan">
      <formula>0</formula>
    </cfRule>
  </conditionalFormatting>
  <conditionalFormatting sqref="C635:AE636">
    <cfRule type="cellIs" dxfId="557" priority="58" operator="lessThan">
      <formula>0</formula>
    </cfRule>
  </conditionalFormatting>
  <conditionalFormatting sqref="C642:AE644">
    <cfRule type="cellIs" dxfId="556" priority="57" operator="lessThan">
      <formula>0</formula>
    </cfRule>
  </conditionalFormatting>
  <conditionalFormatting sqref="C625:AE625">
    <cfRule type="cellIs" dxfId="555" priority="56" operator="lessThan">
      <formula>0</formula>
    </cfRule>
  </conditionalFormatting>
  <conditionalFormatting sqref="C627:AE627">
    <cfRule type="cellIs" dxfId="554" priority="55" operator="lessThan">
      <formula>0</formula>
    </cfRule>
  </conditionalFormatting>
  <conditionalFormatting sqref="C630:AE630">
    <cfRule type="cellIs" dxfId="553" priority="54" operator="lessThan">
      <formula>0</formula>
    </cfRule>
  </conditionalFormatting>
  <conditionalFormatting sqref="C237 C213 C191:C193 C216:C217 C230 C240:C252 C273:C278 C280:C286 C292:C295 C195 C202 C206 C219 C257:C270">
    <cfRule type="cellIs" dxfId="552" priority="53" operator="lessThan">
      <formula>0</formula>
    </cfRule>
  </conditionalFormatting>
  <conditionalFormatting sqref="C271">
    <cfRule type="cellIs" dxfId="551" priority="52" operator="lessThan">
      <formula>0</formula>
    </cfRule>
  </conditionalFormatting>
  <conditionalFormatting sqref="C287">
    <cfRule type="cellIs" dxfId="550" priority="51" operator="lessThan">
      <formula>0</formula>
    </cfRule>
  </conditionalFormatting>
  <conditionalFormatting sqref="C291">
    <cfRule type="cellIs" dxfId="549" priority="50" operator="lessThan">
      <formula>0</formula>
    </cfRule>
  </conditionalFormatting>
  <conditionalFormatting sqref="C226">
    <cfRule type="cellIs" dxfId="548" priority="49" operator="lessThan">
      <formula>0</formula>
    </cfRule>
  </conditionalFormatting>
  <conditionalFormatting sqref="C272">
    <cfRule type="cellIs" dxfId="547" priority="48" operator="lessThan">
      <formula>0</formula>
    </cfRule>
  </conditionalFormatting>
  <conditionalFormatting sqref="C279">
    <cfRule type="cellIs" dxfId="546" priority="47" operator="lessThan">
      <formula>0</formula>
    </cfRule>
  </conditionalFormatting>
  <conditionalFormatting sqref="C297:C354 C356:C359 C364:C383 C385:C391 C393 C395:C417 C419:C424">
    <cfRule type="cellIs" dxfId="545" priority="46" operator="lessThan">
      <formula>0</formula>
    </cfRule>
  </conditionalFormatting>
  <conditionalFormatting sqref="C526:AE554">
    <cfRule type="cellIs" dxfId="544" priority="45" operator="lessThan">
      <formula>0</formula>
    </cfRule>
  </conditionalFormatting>
  <conditionalFormatting sqref="C524:AE525">
    <cfRule type="cellIs" dxfId="543" priority="44" operator="lessThan">
      <formula>0</formula>
    </cfRule>
  </conditionalFormatting>
  <conditionalFormatting sqref="C628:AE628">
    <cfRule type="cellIs" dxfId="542" priority="42" operator="lessThan">
      <formula>0</formula>
    </cfRule>
  </conditionalFormatting>
  <conditionalFormatting sqref="C614:AE623">
    <cfRule type="cellIs" dxfId="541" priority="43" operator="lessThan">
      <formula>0</formula>
    </cfRule>
  </conditionalFormatting>
  <conditionalFormatting sqref="C629:AE629">
    <cfRule type="cellIs" dxfId="540" priority="41" operator="lessThan">
      <formula>0</formula>
    </cfRule>
  </conditionalFormatting>
  <conditionalFormatting sqref="C355">
    <cfRule type="cellIs" dxfId="539" priority="40" operator="lessThan">
      <formula>0</formula>
    </cfRule>
  </conditionalFormatting>
  <conditionalFormatting sqref="C453:AE453">
    <cfRule type="cellIs" dxfId="538" priority="34" operator="lessThan">
      <formula>0</formula>
    </cfRule>
  </conditionalFormatting>
  <conditionalFormatting sqref="C453:AE453">
    <cfRule type="cellIs" dxfId="537" priority="32" operator="equal">
      <formula>0</formula>
    </cfRule>
    <cfRule type="cellIs" dxfId="536" priority="33" operator="equal">
      <formula>0</formula>
    </cfRule>
  </conditionalFormatting>
  <conditionalFormatting sqref="C597:AE597">
    <cfRule type="cellIs" dxfId="535" priority="31" operator="lessThan">
      <formula>0</formula>
    </cfRule>
  </conditionalFormatting>
  <conditionalFormatting sqref="C597:AE597">
    <cfRule type="cellIs" dxfId="534" priority="29" operator="equal">
      <formula>0</formula>
    </cfRule>
    <cfRule type="cellIs" dxfId="533" priority="30" operator="equal">
      <formula>0</formula>
    </cfRule>
  </conditionalFormatting>
  <conditionalFormatting sqref="C654:AE654">
    <cfRule type="cellIs" dxfId="532" priority="28" operator="lessThan">
      <formula>0</formula>
    </cfRule>
  </conditionalFormatting>
  <conditionalFormatting sqref="C654:AE654">
    <cfRule type="cellIs" dxfId="531" priority="26" operator="equal">
      <formula>0</formula>
    </cfRule>
    <cfRule type="cellIs" dxfId="530" priority="27" operator="equal">
      <formula>0</formula>
    </cfRule>
  </conditionalFormatting>
  <conditionalFormatting sqref="A425:B426 A430:B431 A434:B437 A427:A429">
    <cfRule type="cellIs" dxfId="529" priority="17" operator="lessThan">
      <formula>0</formula>
    </cfRule>
  </conditionalFormatting>
  <conditionalFormatting sqref="A432:B433">
    <cfRule type="cellIs" dxfId="528" priority="16" operator="lessThan">
      <formula>0</formula>
    </cfRule>
  </conditionalFormatting>
  <conditionalFormatting sqref="B555 A576:B581">
    <cfRule type="cellIs" dxfId="527" priority="15" operator="lessThan">
      <formula>0</formula>
    </cfRule>
  </conditionalFormatting>
  <conditionalFormatting sqref="A633:B638 B624">
    <cfRule type="cellIs" dxfId="526" priority="14" operator="lessThan">
      <formula>0</formula>
    </cfRule>
  </conditionalFormatting>
  <conditionalFormatting sqref="A661:B661">
    <cfRule type="cellIs" dxfId="525" priority="13" operator="lessThan">
      <formula>0</formula>
    </cfRule>
  </conditionalFormatting>
  <conditionalFormatting sqref="B659:B660">
    <cfRule type="cellIs" dxfId="524" priority="12" operator="lessThan">
      <formula>0</formula>
    </cfRule>
  </conditionalFormatting>
  <conditionalFormatting sqref="B613">
    <cfRule type="cellIs" dxfId="523" priority="11" operator="lessThan">
      <formula>0</formula>
    </cfRule>
  </conditionalFormatting>
  <conditionalFormatting sqref="D434:AE434 D425:AE426 D431:AE431 D437:AE437">
    <cfRule type="cellIs" dxfId="522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1" priority="9" operator="lessThan">
      <formula>0</formula>
    </cfRule>
  </conditionalFormatting>
  <conditionalFormatting sqref="D271:AE271">
    <cfRule type="cellIs" dxfId="520" priority="8" operator="lessThan">
      <formula>0</formula>
    </cfRule>
  </conditionalFormatting>
  <conditionalFormatting sqref="D287:AE287">
    <cfRule type="cellIs" dxfId="519" priority="7" operator="lessThan">
      <formula>0</formula>
    </cfRule>
  </conditionalFormatting>
  <conditionalFormatting sqref="D291:AE291">
    <cfRule type="cellIs" dxfId="518" priority="6" operator="lessThan">
      <formula>0</formula>
    </cfRule>
  </conditionalFormatting>
  <conditionalFormatting sqref="D226:AE226">
    <cfRule type="cellIs" dxfId="517" priority="5" operator="lessThan">
      <formula>0</formula>
    </cfRule>
  </conditionalFormatting>
  <conditionalFormatting sqref="D272:AE272">
    <cfRule type="cellIs" dxfId="516" priority="4" operator="lessThan">
      <formula>0</formula>
    </cfRule>
  </conditionalFormatting>
  <conditionalFormatting sqref="D279:AE279">
    <cfRule type="cellIs" dxfId="515" priority="3" operator="lessThan">
      <formula>0</formula>
    </cfRule>
  </conditionalFormatting>
  <conditionalFormatting sqref="D297:AE354 D356:AE359 D364:AE383 D385:AE391 D393:AE393 D395:AE417 D419:AE424">
    <cfRule type="cellIs" dxfId="514" priority="2" operator="lessThan">
      <formula>0</formula>
    </cfRule>
  </conditionalFormatting>
  <conditionalFormatting sqref="D355:AE355">
    <cfRule type="cellIs" dxfId="513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A410" zoomScale="70" zoomScaleNormal="70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 t="e">
        <f ca="1">+C4-INDIRECT("'"&amp;C3&amp;"'!$"&amp;"G"&amp;"4",1)</f>
        <v>#REF!</v>
      </c>
      <c r="D2" s="29" t="e">
        <f t="shared" ref="D2:AC2" ca="1" si="0">+D4-INDIRECT("'"&amp;D3&amp;"'!$"&amp;"G"&amp;"4",1)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+AD4-INDIRECT("'"&amp;AD3&amp;"'!$"&amp;"G"&amp;"4",1)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0.66365960293880211</v>
      </c>
      <c r="D4" s="28">
        <f t="shared" si="2"/>
        <v>0.63925113645622478</v>
      </c>
      <c r="E4" s="28">
        <f t="shared" si="2"/>
        <v>0.70199042538000878</v>
      </c>
      <c r="F4" s="28">
        <f t="shared" si="2"/>
        <v>0.72777694198932097</v>
      </c>
      <c r="G4" s="28">
        <f t="shared" si="2"/>
        <v>0.72570001430416997</v>
      </c>
      <c r="H4" s="28">
        <f t="shared" si="2"/>
        <v>0.7480211467081469</v>
      </c>
      <c r="I4" s="28">
        <f t="shared" si="2"/>
        <v>0.73567361057564407</v>
      </c>
      <c r="J4" s="28">
        <f t="shared" si="2"/>
        <v>0.75099957315146093</v>
      </c>
      <c r="K4" s="28">
        <f t="shared" si="2"/>
        <v>0.75464120420217273</v>
      </c>
      <c r="L4" s="28">
        <f t="shared" si="2"/>
        <v>0.79037042134959368</v>
      </c>
      <c r="M4" s="28">
        <f t="shared" si="2"/>
        <v>0.75861663145655756</v>
      </c>
      <c r="N4" s="28">
        <f t="shared" si="2"/>
        <v>0.75263172208855156</v>
      </c>
      <c r="O4" s="28">
        <f t="shared" si="2"/>
        <v>0.77687214500711044</v>
      </c>
      <c r="P4" s="28">
        <f t="shared" si="2"/>
        <v>0.74115768886716227</v>
      </c>
      <c r="Q4" s="28">
        <f t="shared" si="2"/>
        <v>0.82465933022500337</v>
      </c>
      <c r="R4" s="28">
        <f t="shared" si="2"/>
        <v>0.76817424469386075</v>
      </c>
      <c r="S4" s="28">
        <f t="shared" si="2"/>
        <v>0.7962602000343757</v>
      </c>
      <c r="T4" s="28">
        <f t="shared" si="2"/>
        <v>0.85450932350440134</v>
      </c>
      <c r="U4" s="28">
        <f t="shared" si="2"/>
        <v>0.90460859500914981</v>
      </c>
      <c r="V4" s="28">
        <f t="shared" si="2"/>
        <v>0.93433687831105738</v>
      </c>
      <c r="W4" s="28">
        <f t="shared" si="2"/>
        <v>0.93530926380164858</v>
      </c>
      <c r="X4" s="28">
        <f t="shared" si="2"/>
        <v>0.82791863922071385</v>
      </c>
      <c r="Y4" s="28">
        <f t="shared" si="2"/>
        <v>0.73610498702136196</v>
      </c>
      <c r="Z4" s="28">
        <f t="shared" si="2"/>
        <v>0.73085824308907432</v>
      </c>
      <c r="AA4" s="28">
        <f t="shared" si="2"/>
        <v>0.74881869044004912</v>
      </c>
      <c r="AB4" s="28">
        <f t="shared" si="2"/>
        <v>0.74675250946361782</v>
      </c>
      <c r="AC4" s="28">
        <f t="shared" si="2"/>
        <v>0.78326307562413722</v>
      </c>
      <c r="AD4" s="28">
        <f t="shared" si="2"/>
        <v>0.83147543879877428</v>
      </c>
      <c r="AE4" s="28">
        <f t="shared" si="2"/>
        <v>0.86708256237060244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1.9813500376405578E-2</v>
      </c>
      <c r="D5" s="21">
        <f t="shared" si="3"/>
        <v>2.0568258670501161E-2</v>
      </c>
      <c r="E5" s="21">
        <f t="shared" si="3"/>
        <v>2.2381273823660432E-2</v>
      </c>
      <c r="F5" s="21">
        <f t="shared" si="3"/>
        <v>2.483268922406244E-2</v>
      </c>
      <c r="G5" s="21">
        <f t="shared" si="3"/>
        <v>2.7680129818066765E-2</v>
      </c>
      <c r="H5" s="21">
        <f t="shared" si="3"/>
        <v>3.0785591754775309E-2</v>
      </c>
      <c r="I5" s="21">
        <f t="shared" si="3"/>
        <v>3.3915158557871229E-2</v>
      </c>
      <c r="J5" s="21">
        <f t="shared" si="3"/>
        <v>3.6607609188007866E-2</v>
      </c>
      <c r="K5" s="21">
        <f t="shared" si="3"/>
        <v>3.9039927383395963E-2</v>
      </c>
      <c r="L5" s="21">
        <f t="shared" si="3"/>
        <v>4.1733010990281351E-2</v>
      </c>
      <c r="M5" s="21">
        <f t="shared" si="3"/>
        <v>4.2888518227279432E-2</v>
      </c>
      <c r="N5" s="21">
        <f t="shared" si="3"/>
        <v>4.2227109052174486E-2</v>
      </c>
      <c r="O5" s="21">
        <f t="shared" si="3"/>
        <v>4.3817101491732083E-2</v>
      </c>
      <c r="P5" s="21">
        <f t="shared" si="3"/>
        <v>4.4653698712587772E-2</v>
      </c>
      <c r="Q5" s="21">
        <f t="shared" si="3"/>
        <v>4.5688650225262167E-2</v>
      </c>
      <c r="R5" s="21">
        <f t="shared" si="3"/>
        <v>4.9433628094298569E-2</v>
      </c>
      <c r="S5" s="21">
        <f t="shared" si="3"/>
        <v>5.1625976164241805E-2</v>
      </c>
      <c r="T5" s="21">
        <f t="shared" si="3"/>
        <v>5.6226292803606207E-2</v>
      </c>
      <c r="U5" s="21">
        <f t="shared" si="3"/>
        <v>6.1009244058489918E-2</v>
      </c>
      <c r="V5" s="21">
        <f t="shared" si="3"/>
        <v>6.5755952405371187E-2</v>
      </c>
      <c r="W5" s="21">
        <f t="shared" si="3"/>
        <v>7.0294071561178659E-2</v>
      </c>
      <c r="X5" s="21">
        <f t="shared" si="3"/>
        <v>7.6259408065733877E-2</v>
      </c>
      <c r="Y5" s="21">
        <f t="shared" si="3"/>
        <v>7.7093090403681855E-2</v>
      </c>
      <c r="Z5" s="21">
        <f t="shared" si="3"/>
        <v>8.6095400406814876E-2</v>
      </c>
      <c r="AA5" s="21">
        <f t="shared" si="3"/>
        <v>8.587430076104885E-2</v>
      </c>
      <c r="AB5" s="21">
        <f t="shared" si="3"/>
        <v>9.0114831451279506E-2</v>
      </c>
      <c r="AC5" s="21">
        <f t="shared" si="3"/>
        <v>9.3054858346499417E-2</v>
      </c>
      <c r="AD5" s="21">
        <f t="shared" si="3"/>
        <v>9.7893161664128772E-2</v>
      </c>
      <c r="AE5" s="21">
        <f t="shared" si="3"/>
        <v>0.10259858716513143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1.9813500376405578E-2</v>
      </c>
      <c r="D7" s="21">
        <f t="shared" si="4"/>
        <v>2.0568258670501161E-2</v>
      </c>
      <c r="E7" s="21">
        <f t="shared" si="4"/>
        <v>2.2381273823660432E-2</v>
      </c>
      <c r="F7" s="21">
        <f t="shared" si="4"/>
        <v>2.483268922406244E-2</v>
      </c>
      <c r="G7" s="21">
        <f t="shared" si="4"/>
        <v>2.7680129818066765E-2</v>
      </c>
      <c r="H7" s="21">
        <f t="shared" si="4"/>
        <v>3.0785591754775309E-2</v>
      </c>
      <c r="I7" s="21">
        <f t="shared" si="4"/>
        <v>3.3915158557871229E-2</v>
      </c>
      <c r="J7" s="21">
        <f t="shared" si="4"/>
        <v>3.6607609188007866E-2</v>
      </c>
      <c r="K7" s="21">
        <f t="shared" si="4"/>
        <v>3.9039927383395963E-2</v>
      </c>
      <c r="L7" s="21">
        <f t="shared" si="4"/>
        <v>4.1733010990281351E-2</v>
      </c>
      <c r="M7" s="21">
        <f t="shared" si="4"/>
        <v>4.2888518227279432E-2</v>
      </c>
      <c r="N7" s="21">
        <f t="shared" si="4"/>
        <v>4.2227109052174486E-2</v>
      </c>
      <c r="O7" s="21">
        <f t="shared" si="4"/>
        <v>4.3817101491732083E-2</v>
      </c>
      <c r="P7" s="21">
        <f t="shared" si="4"/>
        <v>4.4653698712587772E-2</v>
      </c>
      <c r="Q7" s="21">
        <f t="shared" si="4"/>
        <v>4.5688650225262167E-2</v>
      </c>
      <c r="R7" s="21">
        <f t="shared" si="4"/>
        <v>4.9433628094298569E-2</v>
      </c>
      <c r="S7" s="21">
        <f t="shared" si="4"/>
        <v>5.1625976164241805E-2</v>
      </c>
      <c r="T7" s="21">
        <f t="shared" si="4"/>
        <v>5.6226292803606207E-2</v>
      </c>
      <c r="U7" s="21">
        <f t="shared" si="4"/>
        <v>6.1009244058489918E-2</v>
      </c>
      <c r="V7" s="21">
        <f t="shared" si="4"/>
        <v>6.5755952405371187E-2</v>
      </c>
      <c r="W7" s="21">
        <f t="shared" si="4"/>
        <v>7.0294071561178659E-2</v>
      </c>
      <c r="X7" s="21">
        <f t="shared" si="4"/>
        <v>7.6259408065733877E-2</v>
      </c>
      <c r="Y7" s="21">
        <f t="shared" si="4"/>
        <v>7.7093090403681855E-2</v>
      </c>
      <c r="Z7" s="21">
        <f t="shared" si="4"/>
        <v>8.6095400406814876E-2</v>
      </c>
      <c r="AA7" s="21">
        <f t="shared" si="4"/>
        <v>8.587430076104885E-2</v>
      </c>
      <c r="AB7" s="21">
        <f t="shared" si="4"/>
        <v>9.0114831451279506E-2</v>
      </c>
      <c r="AC7" s="21">
        <f t="shared" si="4"/>
        <v>9.3054858346499417E-2</v>
      </c>
      <c r="AD7" s="21">
        <f t="shared" si="4"/>
        <v>9.7893161664128772E-2</v>
      </c>
      <c r="AE7" s="21">
        <f t="shared" si="4"/>
        <v>0.10259858716513143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1.1868992510222173E-4</v>
      </c>
      <c r="U8" s="21">
        <f t="shared" si="5"/>
        <v>5.406178977809883E-4</v>
      </c>
      <c r="V8" s="21">
        <f t="shared" si="5"/>
        <v>7.6660480145394991E-4</v>
      </c>
      <c r="W8" s="21">
        <f t="shared" si="5"/>
        <v>2.0684676947305006E-4</v>
      </c>
      <c r="X8" s="21">
        <f t="shared" si="5"/>
        <v>1.7454717205741784E-3</v>
      </c>
      <c r="Y8" s="21">
        <f t="shared" si="5"/>
        <v>6.3981971733301462E-4</v>
      </c>
      <c r="Z8" s="21">
        <f t="shared" si="5"/>
        <v>6.3499557035974128E-4</v>
      </c>
      <c r="AA8" s="21">
        <f t="shared" si="5"/>
        <v>7.3568180262361619E-4</v>
      </c>
      <c r="AB8" s="21">
        <f t="shared" si="5"/>
        <v>1.5349467151229573E-3</v>
      </c>
      <c r="AC8" s="21">
        <f t="shared" si="5"/>
        <v>2.3696797807709464E-4</v>
      </c>
      <c r="AD8" s="21">
        <f t="shared" si="5"/>
        <v>1.2367909491073898E-4</v>
      </c>
      <c r="AE8" s="21">
        <f t="shared" si="5"/>
        <v>2.7117456215530998E-5</v>
      </c>
    </row>
    <row r="9" spans="1:31" x14ac:dyDescent="0.2">
      <c r="A9" s="13" t="s">
        <v>27</v>
      </c>
      <c r="B9" s="4" t="s">
        <v>28</v>
      </c>
      <c r="C9" s="21">
        <f t="shared" ref="C9:AE9" si="6">+C10+C11+C12</f>
        <v>0</v>
      </c>
      <c r="D9" s="21">
        <f t="shared" si="6"/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0</v>
      </c>
      <c r="S9" s="21">
        <f t="shared" si="6"/>
        <v>0</v>
      </c>
      <c r="T9" s="21">
        <f t="shared" si="6"/>
        <v>1.1868992510222173E-4</v>
      </c>
      <c r="U9" s="21">
        <f t="shared" si="6"/>
        <v>5.406178977809883E-4</v>
      </c>
      <c r="V9" s="21">
        <f t="shared" si="6"/>
        <v>7.6660480145394991E-4</v>
      </c>
      <c r="W9" s="21">
        <f t="shared" si="6"/>
        <v>2.0684676947305006E-4</v>
      </c>
      <c r="X9" s="21">
        <f t="shared" si="6"/>
        <v>1.7454717205741784E-3</v>
      </c>
      <c r="Y9" s="21">
        <f t="shared" si="6"/>
        <v>6.3981971733301462E-4</v>
      </c>
      <c r="Z9" s="21">
        <f t="shared" si="6"/>
        <v>6.3499557035974128E-4</v>
      </c>
      <c r="AA9" s="21">
        <f t="shared" si="6"/>
        <v>7.3568180262361619E-4</v>
      </c>
      <c r="AB9" s="21">
        <f t="shared" si="6"/>
        <v>1.5349467151229573E-3</v>
      </c>
      <c r="AC9" s="21">
        <f t="shared" si="6"/>
        <v>2.3696797807709464E-4</v>
      </c>
      <c r="AD9" s="21">
        <f t="shared" si="6"/>
        <v>1.2367909491073898E-4</v>
      </c>
      <c r="AE9" s="21">
        <f t="shared" si="6"/>
        <v>2.7117456215530998E-5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1.1868992510222173E-4</v>
      </c>
      <c r="U10" s="27">
        <v>5.406178977809883E-4</v>
      </c>
      <c r="V10" s="27">
        <v>7.6660480145394991E-4</v>
      </c>
      <c r="W10" s="27">
        <v>2.0684676947305006E-4</v>
      </c>
      <c r="X10" s="27">
        <v>1.7454717205741784E-3</v>
      </c>
      <c r="Y10" s="27">
        <v>6.3981971733301462E-4</v>
      </c>
      <c r="Z10" s="27">
        <v>6.3499557035974128E-4</v>
      </c>
      <c r="AA10" s="27">
        <v>7.3568180262361619E-4</v>
      </c>
      <c r="AB10" s="27">
        <v>1.5349467151229573E-3</v>
      </c>
      <c r="AC10" s="27">
        <v>2.3696797807709464E-4</v>
      </c>
      <c r="AD10" s="27">
        <v>1.2367909491073898E-4</v>
      </c>
      <c r="AE10" s="27">
        <v>2.7117456215530998E-5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:AE14" si="7">+C15+C16</f>
        <v>0</v>
      </c>
      <c r="D14" s="21">
        <f t="shared" si="7"/>
        <v>0</v>
      </c>
      <c r="E14" s="21">
        <f t="shared" si="7"/>
        <v>0</v>
      </c>
      <c r="F14" s="21">
        <f t="shared" si="7"/>
        <v>0</v>
      </c>
      <c r="G14" s="21">
        <f t="shared" si="7"/>
        <v>0</v>
      </c>
      <c r="H14" s="21">
        <f t="shared" si="7"/>
        <v>0</v>
      </c>
      <c r="I14" s="21">
        <f t="shared" si="7"/>
        <v>0</v>
      </c>
      <c r="J14" s="21">
        <f t="shared" si="7"/>
        <v>0</v>
      </c>
      <c r="K14" s="21">
        <f t="shared" si="7"/>
        <v>0</v>
      </c>
      <c r="L14" s="21">
        <f t="shared" si="7"/>
        <v>0</v>
      </c>
      <c r="M14" s="21">
        <f t="shared" si="7"/>
        <v>0</v>
      </c>
      <c r="N14" s="21">
        <f t="shared" si="7"/>
        <v>0</v>
      </c>
      <c r="O14" s="21">
        <f t="shared" si="7"/>
        <v>0</v>
      </c>
      <c r="P14" s="21">
        <f t="shared" si="7"/>
        <v>0</v>
      </c>
      <c r="Q14" s="21">
        <f t="shared" si="7"/>
        <v>0</v>
      </c>
      <c r="R14" s="21">
        <f t="shared" si="7"/>
        <v>0</v>
      </c>
      <c r="S14" s="21">
        <f t="shared" si="7"/>
        <v>0</v>
      </c>
      <c r="T14" s="21">
        <f t="shared" si="7"/>
        <v>0</v>
      </c>
      <c r="U14" s="21">
        <f t="shared" si="7"/>
        <v>0</v>
      </c>
      <c r="V14" s="21">
        <f t="shared" si="7"/>
        <v>0</v>
      </c>
      <c r="W14" s="21">
        <f t="shared" si="7"/>
        <v>0</v>
      </c>
      <c r="X14" s="21">
        <f t="shared" si="7"/>
        <v>0</v>
      </c>
      <c r="Y14" s="21">
        <f t="shared" si="7"/>
        <v>0</v>
      </c>
      <c r="Z14" s="21">
        <f t="shared" si="7"/>
        <v>0</v>
      </c>
      <c r="AA14" s="21">
        <f t="shared" si="7"/>
        <v>0</v>
      </c>
      <c r="AB14" s="21">
        <f t="shared" si="7"/>
        <v>0</v>
      </c>
      <c r="AC14" s="21">
        <f t="shared" si="7"/>
        <v>0</v>
      </c>
      <c r="AD14" s="21">
        <f t="shared" si="7"/>
        <v>0</v>
      </c>
      <c r="AE14" s="21">
        <f t="shared" si="7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8">+C18+C19+C20+C21+C22+C23+C24+C25+C26+C27+C28+C29+C30</f>
        <v>1.3621042259652572E-3</v>
      </c>
      <c r="D17" s="79">
        <f t="shared" si="8"/>
        <v>1.1707324382340823E-3</v>
      </c>
      <c r="E17" s="79">
        <f t="shared" si="8"/>
        <v>1.5609929915551962E-3</v>
      </c>
      <c r="F17" s="79">
        <f t="shared" si="8"/>
        <v>1.9049171761977312E-3</v>
      </c>
      <c r="G17" s="79">
        <f t="shared" si="8"/>
        <v>1.9673830734011116E-3</v>
      </c>
      <c r="H17" s="79">
        <f t="shared" si="8"/>
        <v>1.8985415495670725E-3</v>
      </c>
      <c r="I17" s="79">
        <f t="shared" si="8"/>
        <v>1.9979784663294157E-3</v>
      </c>
      <c r="J17" s="79">
        <f t="shared" si="8"/>
        <v>2.9451931848796901E-3</v>
      </c>
      <c r="K17" s="79">
        <f t="shared" si="8"/>
        <v>2.9229227233862716E-3</v>
      </c>
      <c r="L17" s="79">
        <f t="shared" si="8"/>
        <v>3.0037293767746793E-3</v>
      </c>
      <c r="M17" s="79">
        <f t="shared" si="8"/>
        <v>2.2379842260851013E-3</v>
      </c>
      <c r="N17" s="79">
        <f t="shared" si="8"/>
        <v>3.0878433259227231E-3</v>
      </c>
      <c r="O17" s="79">
        <f t="shared" si="8"/>
        <v>2.9358701479057833E-3</v>
      </c>
      <c r="P17" s="79">
        <f t="shared" si="8"/>
        <v>2.2420450753678875E-3</v>
      </c>
      <c r="Q17" s="79">
        <f t="shared" si="8"/>
        <v>1.73937534832396E-3</v>
      </c>
      <c r="R17" s="79">
        <f t="shared" si="8"/>
        <v>2.4740971951616075E-3</v>
      </c>
      <c r="S17" s="79">
        <f t="shared" si="8"/>
        <v>2.8301218168751271E-3</v>
      </c>
      <c r="T17" s="79">
        <f t="shared" si="8"/>
        <v>2.8757019806528936E-3</v>
      </c>
      <c r="U17" s="79">
        <f t="shared" si="8"/>
        <v>2.8690689208546579E-3</v>
      </c>
      <c r="V17" s="79">
        <f t="shared" si="8"/>
        <v>2.9683564171989873E-3</v>
      </c>
      <c r="W17" s="79">
        <f t="shared" si="8"/>
        <v>3.905305853097331E-3</v>
      </c>
      <c r="X17" s="79">
        <f t="shared" si="8"/>
        <v>3.7497409403949491E-3</v>
      </c>
      <c r="Y17" s="79">
        <f t="shared" si="8"/>
        <v>2.558890153765655E-3</v>
      </c>
      <c r="Z17" s="79">
        <f t="shared" si="8"/>
        <v>4.3207561443558348E-3</v>
      </c>
      <c r="AA17" s="79">
        <f t="shared" si="8"/>
        <v>4.8737287401484225E-3</v>
      </c>
      <c r="AB17" s="79">
        <f t="shared" si="8"/>
        <v>3.7810897588233718E-3</v>
      </c>
      <c r="AC17" s="79">
        <f t="shared" si="8"/>
        <v>2.5849481247096759E-3</v>
      </c>
      <c r="AD17" s="79">
        <f t="shared" si="8"/>
        <v>4.3108358321137224E-3</v>
      </c>
      <c r="AE17" s="79">
        <f t="shared" si="8"/>
        <v>4.642449977494593E-3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6.6854001990391219E-6</v>
      </c>
      <c r="AB23" s="27">
        <v>9.3323126374693456E-6</v>
      </c>
      <c r="AC23" s="27">
        <v>3.7058396201524994E-8</v>
      </c>
      <c r="AD23" s="27">
        <v>2.7098330453848546E-8</v>
      </c>
      <c r="AE23" s="27">
        <v>7.571895525442654E-7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5.4399432330283156E-4</v>
      </c>
      <c r="D26" s="27">
        <v>3.5342368007694377E-4</v>
      </c>
      <c r="E26" s="27">
        <v>2.5484471802700699E-4</v>
      </c>
      <c r="F26" s="27">
        <v>6.0917879556196379E-4</v>
      </c>
      <c r="G26" s="27">
        <v>7.1882038864018222E-4</v>
      </c>
      <c r="H26" s="27">
        <v>5.0290604220028939E-4</v>
      </c>
      <c r="I26" s="27">
        <v>2.7573812488977304E-4</v>
      </c>
      <c r="J26" s="27">
        <v>5.4826814802322939E-4</v>
      </c>
      <c r="K26" s="27">
        <v>4.380654210051587E-4</v>
      </c>
      <c r="L26" s="27">
        <v>2.6153662493645928E-4</v>
      </c>
      <c r="M26" s="27">
        <v>5.2632473186912737E-4</v>
      </c>
      <c r="N26" s="27">
        <v>1.5263807535861359E-3</v>
      </c>
      <c r="O26" s="27">
        <v>1.5312692580927913E-3</v>
      </c>
      <c r="P26" s="27">
        <v>9.0713287946165828E-4</v>
      </c>
      <c r="Q26" s="27">
        <v>3.9866464298186948E-4</v>
      </c>
      <c r="R26" s="27">
        <v>1.1053841437398575E-3</v>
      </c>
      <c r="S26" s="27">
        <v>1.4031971406522606E-3</v>
      </c>
      <c r="T26" s="27">
        <v>1.0039977348345805E-3</v>
      </c>
      <c r="U26" s="27">
        <v>5.5113003090116709E-4</v>
      </c>
      <c r="V26" s="27">
        <v>1.4011407896213155E-3</v>
      </c>
      <c r="W26" s="27">
        <v>2.2648108357249722E-3</v>
      </c>
      <c r="X26" s="27">
        <v>2.0464557349171779E-3</v>
      </c>
      <c r="Y26" s="27">
        <v>8.712863527527982E-4</v>
      </c>
      <c r="Z26" s="27">
        <v>2.3573393661359679E-3</v>
      </c>
      <c r="AA26" s="27">
        <v>2.7147616449613552E-3</v>
      </c>
      <c r="AB26" s="27">
        <v>1.9950607622939822E-3</v>
      </c>
      <c r="AC26" s="27">
        <v>9.4439138693885221E-4</v>
      </c>
      <c r="AD26" s="27">
        <v>2.6710873723739836E-3</v>
      </c>
      <c r="AE26" s="27">
        <v>2.9491839081532971E-3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8.1810990266242573E-4</v>
      </c>
      <c r="D30" s="27">
        <v>8.1730875815713851E-4</v>
      </c>
      <c r="E30" s="27">
        <v>1.3061482735281893E-3</v>
      </c>
      <c r="F30" s="27">
        <v>1.2957383806357673E-3</v>
      </c>
      <c r="G30" s="27">
        <v>1.2485626847609293E-3</v>
      </c>
      <c r="H30" s="27">
        <v>1.3956355073667832E-3</v>
      </c>
      <c r="I30" s="27">
        <v>1.7222403414396425E-3</v>
      </c>
      <c r="J30" s="27">
        <v>2.3969250368564609E-3</v>
      </c>
      <c r="K30" s="27">
        <v>2.4848573023811128E-3</v>
      </c>
      <c r="L30" s="27">
        <v>2.7421927518382202E-3</v>
      </c>
      <c r="M30" s="27">
        <v>1.7116594942159738E-3</v>
      </c>
      <c r="N30" s="27">
        <v>1.5614625723365872E-3</v>
      </c>
      <c r="O30" s="27">
        <v>1.4046008898129922E-3</v>
      </c>
      <c r="P30" s="27">
        <v>1.3349121959062291E-3</v>
      </c>
      <c r="Q30" s="27">
        <v>1.3407107053420905E-3</v>
      </c>
      <c r="R30" s="27">
        <v>1.36871305142175E-3</v>
      </c>
      <c r="S30" s="27">
        <v>1.4269246762228663E-3</v>
      </c>
      <c r="T30" s="27">
        <v>1.8717042458183128E-3</v>
      </c>
      <c r="U30" s="27">
        <v>2.317938889953491E-3</v>
      </c>
      <c r="V30" s="27">
        <v>1.5672156275776717E-3</v>
      </c>
      <c r="W30" s="27">
        <v>1.6404950173723586E-3</v>
      </c>
      <c r="X30" s="27">
        <v>1.7032852054777714E-3</v>
      </c>
      <c r="Y30" s="27">
        <v>1.6876038010128569E-3</v>
      </c>
      <c r="Z30" s="27">
        <v>1.9634167782198665E-3</v>
      </c>
      <c r="AA30" s="27">
        <v>2.1522816949880283E-3</v>
      </c>
      <c r="AB30" s="27">
        <v>1.7766966838919202E-3</v>
      </c>
      <c r="AC30" s="27">
        <v>1.6405196793746221E-3</v>
      </c>
      <c r="AD30" s="27">
        <v>1.6397213614092851E-3</v>
      </c>
      <c r="AE30" s="27">
        <v>1.6925088797887513E-3</v>
      </c>
    </row>
    <row r="31" spans="1:31" x14ac:dyDescent="0.2">
      <c r="A31" s="13" t="s">
        <v>71</v>
      </c>
      <c r="B31" s="4" t="s">
        <v>72</v>
      </c>
      <c r="C31" s="21">
        <f t="shared" ref="C31:AE31" si="9">+C32+C35+C46+C47+C50</f>
        <v>1.4839068204600795E-2</v>
      </c>
      <c r="D31" s="21">
        <f t="shared" si="9"/>
        <v>1.55568276558226E-2</v>
      </c>
      <c r="E31" s="21">
        <f t="shared" si="9"/>
        <v>1.6982800763161068E-2</v>
      </c>
      <c r="F31" s="21">
        <f t="shared" si="9"/>
        <v>1.9059641710952192E-2</v>
      </c>
      <c r="G31" s="21">
        <f t="shared" si="9"/>
        <v>2.1578120818121091E-2</v>
      </c>
      <c r="H31" s="21">
        <f t="shared" si="9"/>
        <v>2.4863755540418347E-2</v>
      </c>
      <c r="I31" s="21">
        <f t="shared" si="9"/>
        <v>2.795404579068228E-2</v>
      </c>
      <c r="J31" s="21">
        <f t="shared" si="9"/>
        <v>3.0415870012483789E-2</v>
      </c>
      <c r="K31" s="21">
        <f t="shared" si="9"/>
        <v>3.3006176807801067E-2</v>
      </c>
      <c r="L31" s="21">
        <f t="shared" si="9"/>
        <v>3.5589977564356313E-2</v>
      </c>
      <c r="M31" s="21">
        <f t="shared" si="9"/>
        <v>3.7507191638250177E-2</v>
      </c>
      <c r="N31" s="21">
        <f t="shared" si="9"/>
        <v>3.5976941794718768E-2</v>
      </c>
      <c r="O31" s="21">
        <f t="shared" si="9"/>
        <v>3.7612743687395693E-2</v>
      </c>
      <c r="P31" s="21">
        <f t="shared" si="9"/>
        <v>3.9047345824506426E-2</v>
      </c>
      <c r="Q31" s="21">
        <f t="shared" si="9"/>
        <v>4.0441728908059013E-2</v>
      </c>
      <c r="R31" s="21">
        <f t="shared" si="9"/>
        <v>4.3621377348252596E-2</v>
      </c>
      <c r="S31" s="21">
        <f t="shared" si="9"/>
        <v>4.5458860143105434E-2</v>
      </c>
      <c r="T31" s="21">
        <f t="shared" si="9"/>
        <v>4.9750668032063496E-2</v>
      </c>
      <c r="U31" s="21">
        <f t="shared" si="9"/>
        <v>5.37900363645007E-2</v>
      </c>
      <c r="V31" s="21">
        <f t="shared" si="9"/>
        <v>5.8149651604033133E-2</v>
      </c>
      <c r="W31" s="21">
        <f t="shared" si="9"/>
        <v>6.2108576656007129E-2</v>
      </c>
      <c r="X31" s="21">
        <f t="shared" si="9"/>
        <v>6.6615212551346434E-2</v>
      </c>
      <c r="Y31" s="21">
        <f t="shared" si="9"/>
        <v>6.9782646229370027E-2</v>
      </c>
      <c r="Z31" s="21">
        <f t="shared" si="9"/>
        <v>7.7157702872691414E-2</v>
      </c>
      <c r="AA31" s="21">
        <f t="shared" si="9"/>
        <v>7.5924925454735642E-2</v>
      </c>
      <c r="AB31" s="21">
        <f t="shared" si="9"/>
        <v>8.1240729764513464E-2</v>
      </c>
      <c r="AC31" s="21">
        <f t="shared" si="9"/>
        <v>8.6094193919284523E-2</v>
      </c>
      <c r="AD31" s="21">
        <f t="shared" si="9"/>
        <v>8.9104725662539935E-2</v>
      </c>
      <c r="AE31" s="21">
        <f t="shared" si="9"/>
        <v>9.3368801825952141E-2</v>
      </c>
    </row>
    <row r="32" spans="1:31" x14ac:dyDescent="0.2">
      <c r="A32" s="13" t="s">
        <v>73</v>
      </c>
      <c r="B32" s="4" t="s">
        <v>74</v>
      </c>
      <c r="C32" s="21">
        <f t="shared" ref="C32:AE32" si="10">+C34</f>
        <v>9.5936122044084255E-5</v>
      </c>
      <c r="D32" s="21">
        <f t="shared" si="10"/>
        <v>4.431473779242461E-5</v>
      </c>
      <c r="E32" s="21">
        <f t="shared" si="10"/>
        <v>8.2066486995528048E-5</v>
      </c>
      <c r="F32" s="21">
        <f t="shared" si="10"/>
        <v>1.4736531187287301E-4</v>
      </c>
      <c r="G32" s="21">
        <f t="shared" si="10"/>
        <v>1.7193820856418906E-4</v>
      </c>
      <c r="H32" s="21">
        <f t="shared" si="10"/>
        <v>2.8069186494737524E-4</v>
      </c>
      <c r="I32" s="21">
        <f t="shared" si="10"/>
        <v>3.385087978176203E-4</v>
      </c>
      <c r="J32" s="21">
        <f t="shared" si="10"/>
        <v>4.594907732864344E-4</v>
      </c>
      <c r="K32" s="21">
        <f t="shared" si="10"/>
        <v>5.1850868921862812E-4</v>
      </c>
      <c r="L32" s="21">
        <f t="shared" si="10"/>
        <v>4.308703027984362E-4</v>
      </c>
      <c r="M32" s="21">
        <f t="shared" si="10"/>
        <v>3.3510565766181258E-4</v>
      </c>
      <c r="N32" s="21">
        <f t="shared" si="10"/>
        <v>3.8638313211446782E-4</v>
      </c>
      <c r="O32" s="21">
        <f t="shared" si="10"/>
        <v>3.0916034046446657E-4</v>
      </c>
      <c r="P32" s="21">
        <f t="shared" si="10"/>
        <v>2.0216975132403435E-4</v>
      </c>
      <c r="Q32" s="21">
        <f t="shared" si="10"/>
        <v>2.2929170885748073E-4</v>
      </c>
      <c r="R32" s="21">
        <f t="shared" si="10"/>
        <v>2.9443332503595717E-4</v>
      </c>
      <c r="S32" s="21">
        <f t="shared" si="10"/>
        <v>2.8985900490677307E-4</v>
      </c>
      <c r="T32" s="21">
        <f t="shared" si="10"/>
        <v>3.1981913098704738E-4</v>
      </c>
      <c r="U32" s="21">
        <f t="shared" si="10"/>
        <v>4.466602305802291E-4</v>
      </c>
      <c r="V32" s="21">
        <f t="shared" si="10"/>
        <v>2.9530707814716709E-4</v>
      </c>
      <c r="W32" s="21">
        <f t="shared" si="10"/>
        <v>2.6885028774140194E-4</v>
      </c>
      <c r="X32" s="21">
        <f t="shared" si="10"/>
        <v>3.234455524392345E-4</v>
      </c>
      <c r="Y32" s="21">
        <f t="shared" si="10"/>
        <v>5.0853969293681862E-4</v>
      </c>
      <c r="Z32" s="21">
        <f t="shared" si="10"/>
        <v>4.3633099756815814E-4</v>
      </c>
      <c r="AA32" s="21">
        <f t="shared" si="10"/>
        <v>4.3785723030961008E-4</v>
      </c>
      <c r="AB32" s="21">
        <f t="shared" si="10"/>
        <v>7.1109703257060143E-4</v>
      </c>
      <c r="AC32" s="21">
        <f t="shared" si="10"/>
        <v>5.3824261817228428E-4</v>
      </c>
      <c r="AD32" s="21">
        <f t="shared" si="10"/>
        <v>1.3731747707096805E-3</v>
      </c>
      <c r="AE32" s="21">
        <f t="shared" si="10"/>
        <v>2.0728031030342311E-3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9.5936122044084255E-5</v>
      </c>
      <c r="D34" s="27">
        <v>4.431473779242461E-5</v>
      </c>
      <c r="E34" s="27">
        <v>8.2066486995528048E-5</v>
      </c>
      <c r="F34" s="27">
        <v>1.4736531187287301E-4</v>
      </c>
      <c r="G34" s="27">
        <v>1.7193820856418906E-4</v>
      </c>
      <c r="H34" s="27">
        <v>2.8069186494737524E-4</v>
      </c>
      <c r="I34" s="27">
        <v>3.385087978176203E-4</v>
      </c>
      <c r="J34" s="27">
        <v>4.594907732864344E-4</v>
      </c>
      <c r="K34" s="27">
        <v>5.1850868921862812E-4</v>
      </c>
      <c r="L34" s="27">
        <v>4.308703027984362E-4</v>
      </c>
      <c r="M34" s="27">
        <v>3.3510565766181258E-4</v>
      </c>
      <c r="N34" s="27">
        <v>3.8638313211446782E-4</v>
      </c>
      <c r="O34" s="27">
        <v>3.0916034046446657E-4</v>
      </c>
      <c r="P34" s="27">
        <v>2.0216975132403435E-4</v>
      </c>
      <c r="Q34" s="27">
        <v>2.2929170885748073E-4</v>
      </c>
      <c r="R34" s="27">
        <v>2.9443332503595717E-4</v>
      </c>
      <c r="S34" s="27">
        <v>2.8985900490677307E-4</v>
      </c>
      <c r="T34" s="27">
        <v>3.1981913098704738E-4</v>
      </c>
      <c r="U34" s="27">
        <v>4.466602305802291E-4</v>
      </c>
      <c r="V34" s="27">
        <v>2.9530707814716709E-4</v>
      </c>
      <c r="W34" s="27">
        <v>2.6885028774140194E-4</v>
      </c>
      <c r="X34" s="27">
        <v>3.234455524392345E-4</v>
      </c>
      <c r="Y34" s="27">
        <v>5.0853969293681862E-4</v>
      </c>
      <c r="Z34" s="27">
        <v>4.3633099756815814E-4</v>
      </c>
      <c r="AA34" s="27">
        <v>4.3785723030961008E-4</v>
      </c>
      <c r="AB34" s="27">
        <v>7.1109703257060143E-4</v>
      </c>
      <c r="AC34" s="27">
        <v>5.3824261817228428E-4</v>
      </c>
      <c r="AD34" s="27">
        <v>1.3731747707096805E-3</v>
      </c>
      <c r="AE34" s="27">
        <v>2.0728031030342311E-3</v>
      </c>
    </row>
    <row r="35" spans="1:31" x14ac:dyDescent="0.2">
      <c r="A35" s="13" t="s">
        <v>79</v>
      </c>
      <c r="B35" s="4" t="s">
        <v>80</v>
      </c>
      <c r="C35" s="21">
        <f t="shared" ref="C35:AE35" si="11">+C36+C39+C42+C43+C44+C45</f>
        <v>1.3578919335695005E-2</v>
      </c>
      <c r="D35" s="21">
        <f t="shared" si="11"/>
        <v>1.4198073533653058E-2</v>
      </c>
      <c r="E35" s="21">
        <f t="shared" si="11"/>
        <v>1.5394944326222969E-2</v>
      </c>
      <c r="F35" s="21">
        <f t="shared" si="11"/>
        <v>1.7110932615918333E-2</v>
      </c>
      <c r="G35" s="21">
        <f t="shared" si="11"/>
        <v>1.9292520266007068E-2</v>
      </c>
      <c r="H35" s="21">
        <f t="shared" si="11"/>
        <v>2.2183258832671391E-2</v>
      </c>
      <c r="I35" s="21">
        <f t="shared" si="11"/>
        <v>2.5046158064608182E-2</v>
      </c>
      <c r="J35" s="21">
        <f t="shared" si="11"/>
        <v>2.7254893441557234E-2</v>
      </c>
      <c r="K35" s="21">
        <f t="shared" si="11"/>
        <v>2.9664882817527039E-2</v>
      </c>
      <c r="L35" s="21">
        <f t="shared" si="11"/>
        <v>3.1977498804450923E-2</v>
      </c>
      <c r="M35" s="21">
        <f t="shared" si="11"/>
        <v>3.3760816021220157E-2</v>
      </c>
      <c r="N35" s="21">
        <f t="shared" si="11"/>
        <v>3.2339525590748382E-2</v>
      </c>
      <c r="O35" s="21">
        <f t="shared" si="11"/>
        <v>3.3819817915109449E-2</v>
      </c>
      <c r="P35" s="21">
        <f t="shared" si="11"/>
        <v>3.5480811199337145E-2</v>
      </c>
      <c r="Q35" s="21">
        <f t="shared" si="11"/>
        <v>3.7004387840268584E-2</v>
      </c>
      <c r="R35" s="21">
        <f t="shared" si="11"/>
        <v>3.9745879698216496E-2</v>
      </c>
      <c r="S35" s="21">
        <f t="shared" si="11"/>
        <v>4.2073817556945628E-2</v>
      </c>
      <c r="T35" s="21">
        <f t="shared" si="11"/>
        <v>4.6374095040157305E-2</v>
      </c>
      <c r="U35" s="21">
        <f t="shared" si="11"/>
        <v>5.0025618195769235E-2</v>
      </c>
      <c r="V35" s="21">
        <f t="shared" si="11"/>
        <v>5.4654486333052588E-2</v>
      </c>
      <c r="W35" s="21">
        <f t="shared" si="11"/>
        <v>5.8397146177524208E-2</v>
      </c>
      <c r="X35" s="21">
        <f t="shared" si="11"/>
        <v>6.2481913346798888E-2</v>
      </c>
      <c r="Y35" s="21">
        <f t="shared" si="11"/>
        <v>6.5475721085914984E-2</v>
      </c>
      <c r="Z35" s="21">
        <f t="shared" si="11"/>
        <v>7.251782355823698E-2</v>
      </c>
      <c r="AA35" s="21">
        <f t="shared" si="11"/>
        <v>7.1664259264305794E-2</v>
      </c>
      <c r="AB35" s="21">
        <f t="shared" si="11"/>
        <v>7.6194619663192978E-2</v>
      </c>
      <c r="AC35" s="21">
        <f t="shared" si="11"/>
        <v>8.1114604681952113E-2</v>
      </c>
      <c r="AD35" s="21">
        <f t="shared" si="11"/>
        <v>8.3152172901740359E-2</v>
      </c>
      <c r="AE35" s="21">
        <f t="shared" si="11"/>
        <v>8.6581660848271305E-2</v>
      </c>
    </row>
    <row r="36" spans="1:31" x14ac:dyDescent="0.2">
      <c r="A36" s="13" t="s">
        <v>81</v>
      </c>
      <c r="B36" s="4" t="s">
        <v>82</v>
      </c>
      <c r="C36" s="21">
        <f t="shared" ref="C36:AE36" si="12">+C37+C38</f>
        <v>3.6911240463848179E-3</v>
      </c>
      <c r="D36" s="21">
        <f t="shared" si="12"/>
        <v>3.8763921085398592E-3</v>
      </c>
      <c r="E36" s="21">
        <f t="shared" si="12"/>
        <v>4.2438088602203853E-3</v>
      </c>
      <c r="F36" s="21">
        <f t="shared" si="12"/>
        <v>4.6679951173480864E-3</v>
      </c>
      <c r="G36" s="21">
        <f t="shared" si="12"/>
        <v>5.2897560613887496E-3</v>
      </c>
      <c r="H36" s="21">
        <f t="shared" si="12"/>
        <v>6.3930247346373802E-3</v>
      </c>
      <c r="I36" s="21">
        <f t="shared" si="12"/>
        <v>7.4968045681417881E-3</v>
      </c>
      <c r="J36" s="21">
        <f t="shared" si="12"/>
        <v>8.4027661097956161E-3</v>
      </c>
      <c r="K36" s="21">
        <f t="shared" si="12"/>
        <v>9.3399428421909285E-3</v>
      </c>
      <c r="L36" s="21">
        <f t="shared" si="12"/>
        <v>1.0353570001974625E-2</v>
      </c>
      <c r="M36" s="21">
        <f t="shared" si="12"/>
        <v>1.0964123400107387E-2</v>
      </c>
      <c r="N36" s="21">
        <f t="shared" si="12"/>
        <v>1.046944409873439E-2</v>
      </c>
      <c r="O36" s="21">
        <f t="shared" si="12"/>
        <v>1.1292505618844387E-2</v>
      </c>
      <c r="P36" s="21">
        <f t="shared" si="12"/>
        <v>1.1488167507850391E-2</v>
      </c>
      <c r="Q36" s="21">
        <f t="shared" si="12"/>
        <v>1.2420711993854142E-2</v>
      </c>
      <c r="R36" s="21">
        <f t="shared" si="12"/>
        <v>1.2936001457967018E-2</v>
      </c>
      <c r="S36" s="21">
        <f t="shared" si="12"/>
        <v>1.2915460695287472E-2</v>
      </c>
      <c r="T36" s="21">
        <f t="shared" si="12"/>
        <v>1.4506936060819752E-2</v>
      </c>
      <c r="U36" s="21">
        <f t="shared" si="12"/>
        <v>1.5851752562057023E-2</v>
      </c>
      <c r="V36" s="21">
        <f t="shared" si="12"/>
        <v>1.842814700598653E-2</v>
      </c>
      <c r="W36" s="21">
        <f t="shared" si="12"/>
        <v>2.2174276226474381E-2</v>
      </c>
      <c r="X36" s="21">
        <f t="shared" si="12"/>
        <v>2.2560842042703717E-2</v>
      </c>
      <c r="Y36" s="21">
        <f t="shared" si="12"/>
        <v>2.5597768880479831E-2</v>
      </c>
      <c r="Z36" s="21">
        <f t="shared" si="12"/>
        <v>3.0077180031562348E-2</v>
      </c>
      <c r="AA36" s="21">
        <f t="shared" si="12"/>
        <v>3.286530701052897E-2</v>
      </c>
      <c r="AB36" s="21">
        <f t="shared" si="12"/>
        <v>3.4161398331496472E-2</v>
      </c>
      <c r="AC36" s="21">
        <f t="shared" si="12"/>
        <v>3.7008634000137028E-2</v>
      </c>
      <c r="AD36" s="21">
        <f t="shared" si="12"/>
        <v>3.900338512691879E-2</v>
      </c>
      <c r="AE36" s="21">
        <f t="shared" si="12"/>
        <v>3.986065833374474E-2</v>
      </c>
    </row>
    <row r="37" spans="1:31" x14ac:dyDescent="0.2">
      <c r="A37" s="13" t="s">
        <v>83</v>
      </c>
      <c r="B37" s="4" t="s">
        <v>84</v>
      </c>
      <c r="C37" s="27">
        <v>2.3525853668874088E-5</v>
      </c>
      <c r="D37" s="27">
        <v>2.8838143207006946E-5</v>
      </c>
      <c r="E37" s="27">
        <v>1.7075216372569904E-5</v>
      </c>
      <c r="F37" s="27">
        <v>2.238750591070276E-5</v>
      </c>
      <c r="G37" s="27">
        <v>2.6181998437940519E-5</v>
      </c>
      <c r="H37" s="27">
        <v>1.0659204671556197E-3</v>
      </c>
      <c r="I37" s="27">
        <v>2.1820941505188434E-3</v>
      </c>
      <c r="J37" s="27">
        <v>3.2814166076677188E-3</v>
      </c>
      <c r="K37" s="27">
        <v>4.4084575478774901E-3</v>
      </c>
      <c r="L37" s="27">
        <v>5.523854388734966E-3</v>
      </c>
      <c r="M37" s="27">
        <v>6.4517356572579548E-3</v>
      </c>
      <c r="N37" s="27">
        <v>6.6811298897392268E-3</v>
      </c>
      <c r="O37" s="27">
        <v>7.7007048921965649E-3</v>
      </c>
      <c r="P37" s="27">
        <v>8.2970618591155596E-3</v>
      </c>
      <c r="Q37" s="27">
        <v>9.5230086142805998E-3</v>
      </c>
      <c r="R37" s="27">
        <v>1.0342135181984438E-2</v>
      </c>
      <c r="S37" s="27">
        <v>1.0845826119526423E-2</v>
      </c>
      <c r="T37" s="27">
        <v>1.277310058161725E-2</v>
      </c>
      <c r="U37" s="27">
        <v>1.4614414154317161E-2</v>
      </c>
      <c r="V37" s="27">
        <v>1.723800288284599E-2</v>
      </c>
      <c r="W37" s="27">
        <v>2.0982860314804081E-2</v>
      </c>
      <c r="X37" s="27">
        <v>2.1549079787120076E-2</v>
      </c>
      <c r="Y37" s="27">
        <v>2.4655581452676927E-2</v>
      </c>
      <c r="Z37" s="27">
        <v>2.9162401820784167E-2</v>
      </c>
      <c r="AA37" s="27">
        <v>3.2049821937049479E-2</v>
      </c>
      <c r="AB37" s="27">
        <v>3.3458091824988087E-2</v>
      </c>
      <c r="AC37" s="27">
        <v>3.6376907909450723E-2</v>
      </c>
      <c r="AD37" s="27">
        <v>3.846080619555288E-2</v>
      </c>
      <c r="AE37" s="27">
        <v>3.941301324544294E-2</v>
      </c>
    </row>
    <row r="38" spans="1:31" x14ac:dyDescent="0.2">
      <c r="A38" s="13" t="s">
        <v>85</v>
      </c>
      <c r="B38" s="4" t="s">
        <v>86</v>
      </c>
      <c r="C38" s="27">
        <v>3.6675981927159437E-3</v>
      </c>
      <c r="D38" s="27">
        <v>3.8475539653328524E-3</v>
      </c>
      <c r="E38" s="27">
        <v>4.2267336438478152E-3</v>
      </c>
      <c r="F38" s="27">
        <v>4.6456076114373837E-3</v>
      </c>
      <c r="G38" s="27">
        <v>5.2635740629508095E-3</v>
      </c>
      <c r="H38" s="27">
        <v>5.3271042674817607E-3</v>
      </c>
      <c r="I38" s="27">
        <v>5.3147104176229443E-3</v>
      </c>
      <c r="J38" s="27">
        <v>5.1213495021278964E-3</v>
      </c>
      <c r="K38" s="27">
        <v>4.9314852943134375E-3</v>
      </c>
      <c r="L38" s="27">
        <v>4.8297156132396579E-3</v>
      </c>
      <c r="M38" s="27">
        <v>4.5123877428494335E-3</v>
      </c>
      <c r="N38" s="27">
        <v>3.7883142089951637E-3</v>
      </c>
      <c r="O38" s="27">
        <v>3.5918007266478209E-3</v>
      </c>
      <c r="P38" s="27">
        <v>3.191105648734832E-3</v>
      </c>
      <c r="Q38" s="27">
        <v>2.8977033795735433E-3</v>
      </c>
      <c r="R38" s="27">
        <v>2.5938662759825782E-3</v>
      </c>
      <c r="S38" s="27">
        <v>2.0696345757610494E-3</v>
      </c>
      <c r="T38" s="27">
        <v>1.7338354792025017E-3</v>
      </c>
      <c r="U38" s="27">
        <v>1.2373384077398611E-3</v>
      </c>
      <c r="V38" s="27">
        <v>1.1901441231405414E-3</v>
      </c>
      <c r="W38" s="27">
        <v>1.1914159116702993E-3</v>
      </c>
      <c r="X38" s="27">
        <v>1.0117622555836391E-3</v>
      </c>
      <c r="Y38" s="27">
        <v>9.4218742780290631E-4</v>
      </c>
      <c r="Z38" s="27">
        <v>9.1477821077818136E-4</v>
      </c>
      <c r="AA38" s="27">
        <v>8.154850734794941E-4</v>
      </c>
      <c r="AB38" s="27">
        <v>7.0330650650838201E-4</v>
      </c>
      <c r="AC38" s="27">
        <v>6.3172609068630806E-4</v>
      </c>
      <c r="AD38" s="27">
        <v>5.4257893136590882E-4</v>
      </c>
      <c r="AE38" s="27">
        <v>4.4764508830180027E-4</v>
      </c>
    </row>
    <row r="39" spans="1:31" x14ac:dyDescent="0.2">
      <c r="A39" s="13" t="s">
        <v>87</v>
      </c>
      <c r="B39" s="4" t="s">
        <v>88</v>
      </c>
      <c r="C39" s="21">
        <f t="shared" ref="C39:AE39" si="13">+C40+C41</f>
        <v>4.0394152386143229E-3</v>
      </c>
      <c r="D39" s="21">
        <f t="shared" si="13"/>
        <v>4.2370813429260029E-3</v>
      </c>
      <c r="E39" s="21">
        <f t="shared" si="13"/>
        <v>4.6553721801119432E-3</v>
      </c>
      <c r="F39" s="21">
        <f t="shared" si="13"/>
        <v>5.1164535864707669E-3</v>
      </c>
      <c r="G39" s="21">
        <f t="shared" si="13"/>
        <v>5.7993234575781068E-3</v>
      </c>
      <c r="H39" s="21">
        <f t="shared" si="13"/>
        <v>6.729633923721617E-3</v>
      </c>
      <c r="I39" s="21">
        <f t="shared" si="13"/>
        <v>7.6517060923035609E-3</v>
      </c>
      <c r="J39" s="21">
        <f t="shared" si="13"/>
        <v>8.374912192878281E-3</v>
      </c>
      <c r="K39" s="21">
        <f t="shared" si="13"/>
        <v>9.1370694468769359E-3</v>
      </c>
      <c r="L39" s="21">
        <f t="shared" si="13"/>
        <v>1.0029345291606352E-2</v>
      </c>
      <c r="M39" s="21">
        <f t="shared" si="13"/>
        <v>1.06024095208618E-2</v>
      </c>
      <c r="N39" s="21">
        <f t="shared" si="13"/>
        <v>1.0069293595496517E-2</v>
      </c>
      <c r="O39" s="21">
        <f t="shared" si="13"/>
        <v>1.0712297620447231E-2</v>
      </c>
      <c r="P39" s="21">
        <f t="shared" si="13"/>
        <v>1.0888740591021344E-2</v>
      </c>
      <c r="Q39" s="21">
        <f t="shared" si="13"/>
        <v>1.0605126931294239E-2</v>
      </c>
      <c r="R39" s="21">
        <f t="shared" si="13"/>
        <v>1.1902262142743515E-2</v>
      </c>
      <c r="S39" s="21">
        <f t="shared" si="13"/>
        <v>1.2007123558901971E-2</v>
      </c>
      <c r="T39" s="21">
        <f t="shared" si="13"/>
        <v>1.3118710065353707E-2</v>
      </c>
      <c r="U39" s="21">
        <f t="shared" si="13"/>
        <v>1.357785812822267E-2</v>
      </c>
      <c r="V39" s="21">
        <f t="shared" si="13"/>
        <v>1.5228835119108577E-2</v>
      </c>
      <c r="W39" s="21">
        <f t="shared" si="13"/>
        <v>1.6222055720747024E-2</v>
      </c>
      <c r="X39" s="21">
        <f t="shared" si="13"/>
        <v>1.7187205992150258E-2</v>
      </c>
      <c r="Y39" s="21">
        <f t="shared" si="13"/>
        <v>1.7640940425326185E-2</v>
      </c>
      <c r="Z39" s="21">
        <f t="shared" si="13"/>
        <v>1.9052075884567855E-2</v>
      </c>
      <c r="AA39" s="21">
        <f t="shared" si="13"/>
        <v>1.8658160046235286E-2</v>
      </c>
      <c r="AB39" s="21">
        <f t="shared" si="13"/>
        <v>2.0037722377709895E-2</v>
      </c>
      <c r="AC39" s="21">
        <f t="shared" si="13"/>
        <v>2.1064367996538911E-2</v>
      </c>
      <c r="AD39" s="21">
        <f t="shared" si="13"/>
        <v>2.1283103741661716E-2</v>
      </c>
      <c r="AE39" s="21">
        <f t="shared" si="13"/>
        <v>2.1971917731988685E-2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3.510573328871646E-19</v>
      </c>
      <c r="H40" s="27">
        <v>8.4943006832402653E-4</v>
      </c>
      <c r="I40" s="27">
        <v>1.7730789305456425E-3</v>
      </c>
      <c r="J40" s="27">
        <v>2.6969355822583025E-3</v>
      </c>
      <c r="K40" s="27">
        <v>3.6556159766730567E-3</v>
      </c>
      <c r="L40" s="27">
        <v>4.6570416873492728E-3</v>
      </c>
      <c r="M40" s="27">
        <v>5.5458248265658492E-3</v>
      </c>
      <c r="N40" s="27">
        <v>5.8148314739993965E-3</v>
      </c>
      <c r="O40" s="27">
        <v>6.7122421413061467E-3</v>
      </c>
      <c r="P40" s="27">
        <v>7.3389444817876549E-3</v>
      </c>
      <c r="Q40" s="27">
        <v>7.667147963407929E-3</v>
      </c>
      <c r="R40" s="27">
        <v>9.1091081554513023E-3</v>
      </c>
      <c r="S40" s="27">
        <v>9.7428979263837322E-3</v>
      </c>
      <c r="T40" s="27">
        <v>1.1250026300274893E-2</v>
      </c>
      <c r="U40" s="27">
        <v>1.2276605626679706E-2</v>
      </c>
      <c r="V40" s="27">
        <v>1.3940768620010004E-2</v>
      </c>
      <c r="W40" s="27">
        <v>1.4994944181923266E-2</v>
      </c>
      <c r="X40" s="27">
        <v>1.6094276926583721E-2</v>
      </c>
      <c r="Y40" s="27">
        <v>1.6611776453321837E-2</v>
      </c>
      <c r="Z40" s="27">
        <v>1.8057504181625276E-2</v>
      </c>
      <c r="AA40" s="27">
        <v>1.7743634276996788E-2</v>
      </c>
      <c r="AB40" s="27">
        <v>1.919573929796551E-2</v>
      </c>
      <c r="AC40" s="27">
        <v>2.0279973536424516E-2</v>
      </c>
      <c r="AD40" s="27">
        <v>2.0558794263963436E-2</v>
      </c>
      <c r="AE40" s="27">
        <v>2.1354509469358979E-2</v>
      </c>
    </row>
    <row r="41" spans="1:31" x14ac:dyDescent="0.2">
      <c r="A41" s="13" t="s">
        <v>91</v>
      </c>
      <c r="B41" s="4" t="s">
        <v>92</v>
      </c>
      <c r="C41" s="27">
        <v>4.0394152386143229E-3</v>
      </c>
      <c r="D41" s="27">
        <v>4.2370813429260029E-3</v>
      </c>
      <c r="E41" s="27">
        <v>4.6553721801119432E-3</v>
      </c>
      <c r="F41" s="27">
        <v>5.1164535864707669E-3</v>
      </c>
      <c r="G41" s="27">
        <v>5.7993234575781068E-3</v>
      </c>
      <c r="H41" s="27">
        <v>5.8802038553975909E-3</v>
      </c>
      <c r="I41" s="27">
        <v>5.8786271617579187E-3</v>
      </c>
      <c r="J41" s="27">
        <v>5.6779766106199794E-3</v>
      </c>
      <c r="K41" s="27">
        <v>5.48145347020388E-3</v>
      </c>
      <c r="L41" s="27">
        <v>5.3723036042570785E-3</v>
      </c>
      <c r="M41" s="27">
        <v>5.0565846942959508E-3</v>
      </c>
      <c r="N41" s="27">
        <v>4.254462121497121E-3</v>
      </c>
      <c r="O41" s="27">
        <v>4.0000554791410833E-3</v>
      </c>
      <c r="P41" s="27">
        <v>3.5497961092336881E-3</v>
      </c>
      <c r="Q41" s="27">
        <v>2.9379789678863101E-3</v>
      </c>
      <c r="R41" s="27">
        <v>2.7931539872922129E-3</v>
      </c>
      <c r="S41" s="27">
        <v>2.2642256325182382E-3</v>
      </c>
      <c r="T41" s="27">
        <v>1.8686837650788142E-3</v>
      </c>
      <c r="U41" s="27">
        <v>1.3012525015429646E-3</v>
      </c>
      <c r="V41" s="27">
        <v>1.2880664990985726E-3</v>
      </c>
      <c r="W41" s="27">
        <v>1.227111538823757E-3</v>
      </c>
      <c r="X41" s="27">
        <v>1.0929290655665364E-3</v>
      </c>
      <c r="Y41" s="27">
        <v>1.0291639720043492E-3</v>
      </c>
      <c r="Z41" s="27">
        <v>9.945717029425801E-4</v>
      </c>
      <c r="AA41" s="27">
        <v>9.1452576923849865E-4</v>
      </c>
      <c r="AB41" s="27">
        <v>8.4198307974438463E-4</v>
      </c>
      <c r="AC41" s="27">
        <v>7.8439446011439493E-4</v>
      </c>
      <c r="AD41" s="27">
        <v>7.2430947769828091E-4</v>
      </c>
      <c r="AE41" s="27">
        <v>6.1740826262970667E-4</v>
      </c>
    </row>
    <row r="42" spans="1:31" x14ac:dyDescent="0.2">
      <c r="A42" s="13" t="s">
        <v>93</v>
      </c>
      <c r="B42" s="4" t="s">
        <v>94</v>
      </c>
      <c r="C42" s="27">
        <v>5.7902084800146624E-3</v>
      </c>
      <c r="D42" s="27">
        <v>6.0261343266503941E-3</v>
      </c>
      <c r="E42" s="27">
        <v>6.4330556610367549E-3</v>
      </c>
      <c r="F42" s="27">
        <v>7.2620000304210435E-3</v>
      </c>
      <c r="G42" s="27">
        <v>8.1327130381927334E-3</v>
      </c>
      <c r="H42" s="27">
        <v>8.991572036942376E-3</v>
      </c>
      <c r="I42" s="27">
        <v>9.8309024104057813E-3</v>
      </c>
      <c r="J42" s="27">
        <v>1.0414494576242503E-2</v>
      </c>
      <c r="K42" s="27">
        <v>1.1128861878083873E-2</v>
      </c>
      <c r="L42" s="27">
        <v>1.1538312940132894E-2</v>
      </c>
      <c r="M42" s="27">
        <v>1.2146624910392199E-2</v>
      </c>
      <c r="N42" s="27">
        <v>1.1760959497615459E-2</v>
      </c>
      <c r="O42" s="27">
        <v>1.1777377059475212E-2</v>
      </c>
      <c r="P42" s="27">
        <v>1.3070420955338849E-2</v>
      </c>
      <c r="Q42" s="27">
        <v>1.3950329664442289E-2</v>
      </c>
      <c r="R42" s="27">
        <v>1.4877142563646528E-2</v>
      </c>
      <c r="S42" s="27">
        <v>1.7108037076542178E-2</v>
      </c>
      <c r="T42" s="27">
        <v>1.8678131041345775E-2</v>
      </c>
      <c r="U42" s="27">
        <v>2.0491810494338864E-2</v>
      </c>
      <c r="V42" s="27">
        <v>2.0877028084553675E-2</v>
      </c>
      <c r="W42" s="27">
        <v>1.9864966888424367E-2</v>
      </c>
      <c r="X42" s="27">
        <v>2.2599295850396436E-2</v>
      </c>
      <c r="Y42" s="27">
        <v>2.2063786826572212E-2</v>
      </c>
      <c r="Z42" s="27">
        <v>2.3174901413192631E-2</v>
      </c>
      <c r="AA42" s="27">
        <v>1.9891855907154865E-2</v>
      </c>
      <c r="AB42" s="27">
        <v>2.174492682130558E-2</v>
      </c>
      <c r="AC42" s="27">
        <v>2.2770846289133142E-2</v>
      </c>
      <c r="AD42" s="27">
        <v>2.2586107514776479E-2</v>
      </c>
      <c r="AE42" s="27">
        <v>2.446730700485197E-2</v>
      </c>
    </row>
    <row r="43" spans="1:31" x14ac:dyDescent="0.2">
      <c r="A43" s="13" t="s">
        <v>95</v>
      </c>
      <c r="B43" s="4" t="s">
        <v>96</v>
      </c>
      <c r="C43" s="27">
        <v>5.8171570681203475E-5</v>
      </c>
      <c r="D43" s="27">
        <v>5.8465755536800898E-5</v>
      </c>
      <c r="E43" s="27">
        <v>6.270762485388533E-5</v>
      </c>
      <c r="F43" s="27">
        <v>6.4483881678434023E-5</v>
      </c>
      <c r="G43" s="27">
        <v>7.0727708847476107E-5</v>
      </c>
      <c r="H43" s="27">
        <v>6.9028137370018034E-5</v>
      </c>
      <c r="I43" s="27">
        <v>6.6744993757051973E-5</v>
      </c>
      <c r="J43" s="27">
        <v>6.2720562640835163E-5</v>
      </c>
      <c r="K43" s="27">
        <v>5.9008650375301813E-5</v>
      </c>
      <c r="L43" s="27">
        <v>5.62705707370544E-5</v>
      </c>
      <c r="M43" s="27">
        <v>4.7658189858766245E-5</v>
      </c>
      <c r="N43" s="27">
        <v>3.9828398902011072E-5</v>
      </c>
      <c r="O43" s="27">
        <v>3.763761634262496E-5</v>
      </c>
      <c r="P43" s="27">
        <v>3.3482145126562618E-5</v>
      </c>
      <c r="Q43" s="27">
        <v>2.8219250677909449E-5</v>
      </c>
      <c r="R43" s="27">
        <v>3.0473533859434701E-5</v>
      </c>
      <c r="S43" s="27">
        <v>4.3196226214003886E-5</v>
      </c>
      <c r="T43" s="27">
        <v>7.0317872638074957E-5</v>
      </c>
      <c r="U43" s="27">
        <v>1.0419701115067554E-4</v>
      </c>
      <c r="V43" s="27">
        <v>1.2047612340381263E-4</v>
      </c>
      <c r="W43" s="27">
        <v>1.3584734187843716E-4</v>
      </c>
      <c r="X43" s="27">
        <v>1.3456946154847247E-4</v>
      </c>
      <c r="Y43" s="27">
        <v>1.7322495353675011E-4</v>
      </c>
      <c r="Z43" s="27">
        <v>2.136662289141555E-4</v>
      </c>
      <c r="AA43" s="27">
        <v>2.4893630038668049E-4</v>
      </c>
      <c r="AB43" s="27">
        <v>2.5057213268103739E-4</v>
      </c>
      <c r="AC43" s="27">
        <v>2.7075639614303855E-4</v>
      </c>
      <c r="AD43" s="27">
        <v>2.7957651838337629E-4</v>
      </c>
      <c r="AE43" s="27">
        <v>2.8177777768590724E-4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:AE47" si="14">+C49</f>
        <v>5.7258662788994897E-5</v>
      </c>
      <c r="D47" s="21">
        <f t="shared" si="14"/>
        <v>7.6156107766876281E-5</v>
      </c>
      <c r="E47" s="21">
        <f t="shared" si="14"/>
        <v>9.2231311399681952E-5</v>
      </c>
      <c r="F47" s="21">
        <f t="shared" si="14"/>
        <v>8.6682034002025988E-5</v>
      </c>
      <c r="G47" s="21">
        <f t="shared" si="14"/>
        <v>6.4416381642272582E-5</v>
      </c>
      <c r="H47" s="21">
        <f t="shared" si="14"/>
        <v>1.2987417577754523E-4</v>
      </c>
      <c r="I47" s="21">
        <f t="shared" si="14"/>
        <v>9.2660426796905364E-5</v>
      </c>
      <c r="J47" s="21">
        <f t="shared" si="14"/>
        <v>9.284891738400542E-5</v>
      </c>
      <c r="K47" s="21">
        <f t="shared" si="14"/>
        <v>6.1730975716409259E-5</v>
      </c>
      <c r="L47" s="21">
        <f t="shared" si="14"/>
        <v>5.2643860102869607E-5</v>
      </c>
      <c r="M47" s="21">
        <f t="shared" si="14"/>
        <v>6.2419746313728102E-5</v>
      </c>
      <c r="N47" s="21">
        <f t="shared" si="14"/>
        <v>3.5356664603191509E-5</v>
      </c>
      <c r="O47" s="21">
        <f t="shared" si="14"/>
        <v>3.2370531994154902E-5</v>
      </c>
      <c r="P47" s="21">
        <f t="shared" si="14"/>
        <v>2.3486701668159961E-5</v>
      </c>
      <c r="Q47" s="21">
        <f t="shared" si="14"/>
        <v>4.8117564555662792E-5</v>
      </c>
      <c r="R47" s="21">
        <f t="shared" si="14"/>
        <v>4.7769576204969253E-5</v>
      </c>
      <c r="S47" s="21">
        <f t="shared" si="14"/>
        <v>3.0569044575585036E-5</v>
      </c>
      <c r="T47" s="21">
        <f t="shared" si="14"/>
        <v>6.598136156808235E-5</v>
      </c>
      <c r="U47" s="21">
        <f t="shared" si="14"/>
        <v>1.3744002883756262E-5</v>
      </c>
      <c r="V47" s="21">
        <f t="shared" si="14"/>
        <v>1.159253477278865E-5</v>
      </c>
      <c r="W47" s="21">
        <f t="shared" si="14"/>
        <v>0</v>
      </c>
      <c r="X47" s="21">
        <f t="shared" si="14"/>
        <v>1.8068122943164645E-5</v>
      </c>
      <c r="Y47" s="21">
        <f t="shared" si="14"/>
        <v>1.3484580439379849E-5</v>
      </c>
      <c r="Z47" s="21">
        <f t="shared" si="14"/>
        <v>6.7365138608575096E-6</v>
      </c>
      <c r="AA47" s="21">
        <f t="shared" si="14"/>
        <v>7.0270181640239948E-5</v>
      </c>
      <c r="AB47" s="21">
        <f t="shared" si="14"/>
        <v>1.2009187266509787E-4</v>
      </c>
      <c r="AC47" s="21">
        <f t="shared" si="14"/>
        <v>1.5653562538219739E-5</v>
      </c>
      <c r="AD47" s="21">
        <f t="shared" si="14"/>
        <v>1.565063870155455E-5</v>
      </c>
      <c r="AE47" s="21">
        <f t="shared" si="14"/>
        <v>5.8065628683505497E-6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5.7258662788994897E-5</v>
      </c>
      <c r="D49" s="27">
        <v>7.6156107766876281E-5</v>
      </c>
      <c r="E49" s="27">
        <v>9.2231311399681952E-5</v>
      </c>
      <c r="F49" s="27">
        <v>8.6682034002025988E-5</v>
      </c>
      <c r="G49" s="27">
        <v>6.4416381642272582E-5</v>
      </c>
      <c r="H49" s="27">
        <v>1.2987417577754523E-4</v>
      </c>
      <c r="I49" s="27">
        <v>9.2660426796905364E-5</v>
      </c>
      <c r="J49" s="27">
        <v>9.284891738400542E-5</v>
      </c>
      <c r="K49" s="27">
        <v>6.1730975716409259E-5</v>
      </c>
      <c r="L49" s="27">
        <v>5.2643860102869607E-5</v>
      </c>
      <c r="M49" s="27">
        <v>6.2419746313728102E-5</v>
      </c>
      <c r="N49" s="27">
        <v>3.5356664603191509E-5</v>
      </c>
      <c r="O49" s="27">
        <v>3.2370531994154902E-5</v>
      </c>
      <c r="P49" s="27">
        <v>2.3486701668159961E-5</v>
      </c>
      <c r="Q49" s="27">
        <v>4.8117564555662792E-5</v>
      </c>
      <c r="R49" s="27">
        <v>4.7769576204969253E-5</v>
      </c>
      <c r="S49" s="27">
        <v>3.0569044575585036E-5</v>
      </c>
      <c r="T49" s="27">
        <v>6.598136156808235E-5</v>
      </c>
      <c r="U49" s="27">
        <v>1.3744002883756262E-5</v>
      </c>
      <c r="V49" s="27">
        <v>1.159253477278865E-5</v>
      </c>
      <c r="W49" s="27">
        <v>0</v>
      </c>
      <c r="X49" s="27">
        <v>1.8068122943164645E-5</v>
      </c>
      <c r="Y49" s="27">
        <v>1.3484580439379849E-5</v>
      </c>
      <c r="Z49" s="27">
        <v>6.7365138608575096E-6</v>
      </c>
      <c r="AA49" s="27">
        <v>7.0270181640239948E-5</v>
      </c>
      <c r="AB49" s="27">
        <v>1.2009187266509787E-4</v>
      </c>
      <c r="AC49" s="27">
        <v>1.5653562538219739E-5</v>
      </c>
      <c r="AD49" s="27">
        <v>1.565063870155455E-5</v>
      </c>
      <c r="AE49" s="27">
        <v>5.8065628683505497E-6</v>
      </c>
    </row>
    <row r="50" spans="1:31" x14ac:dyDescent="0.2">
      <c r="A50" s="13" t="s">
        <v>109</v>
      </c>
      <c r="B50" s="4" t="s">
        <v>110</v>
      </c>
      <c r="C50" s="21">
        <f t="shared" ref="C50:AE50" si="15">+C51+C52</f>
        <v>1.1069540840727113E-3</v>
      </c>
      <c r="D50" s="21">
        <f t="shared" si="15"/>
        <v>1.2382832766102418E-3</v>
      </c>
      <c r="E50" s="21">
        <f t="shared" si="15"/>
        <v>1.4135586385428884E-3</v>
      </c>
      <c r="F50" s="21">
        <f t="shared" si="15"/>
        <v>1.7146617491589644E-3</v>
      </c>
      <c r="G50" s="21">
        <f t="shared" si="15"/>
        <v>2.049245961907563E-3</v>
      </c>
      <c r="H50" s="21">
        <f t="shared" si="15"/>
        <v>2.2699306670220377E-3</v>
      </c>
      <c r="I50" s="21">
        <f t="shared" si="15"/>
        <v>2.4767185014595741E-3</v>
      </c>
      <c r="J50" s="21">
        <f t="shared" si="15"/>
        <v>2.6086368802561155E-3</v>
      </c>
      <c r="K50" s="21">
        <f t="shared" si="15"/>
        <v>2.7610543253389912E-3</v>
      </c>
      <c r="L50" s="21">
        <f t="shared" si="15"/>
        <v>3.12896459700408E-3</v>
      </c>
      <c r="M50" s="21">
        <f t="shared" si="15"/>
        <v>3.348850213054482E-3</v>
      </c>
      <c r="N50" s="21">
        <f t="shared" si="15"/>
        <v>3.2156764072527261E-3</v>
      </c>
      <c r="O50" s="21">
        <f t="shared" si="15"/>
        <v>3.4513948998276243E-3</v>
      </c>
      <c r="P50" s="21">
        <f t="shared" si="15"/>
        <v>3.3408781721770901E-3</v>
      </c>
      <c r="Q50" s="21">
        <f t="shared" si="15"/>
        <v>3.1599317943772926E-3</v>
      </c>
      <c r="R50" s="21">
        <f t="shared" si="15"/>
        <v>3.533294748795171E-3</v>
      </c>
      <c r="S50" s="21">
        <f t="shared" si="15"/>
        <v>3.0646145366774488E-3</v>
      </c>
      <c r="T50" s="21">
        <f t="shared" si="15"/>
        <v>2.9907724993510619E-3</v>
      </c>
      <c r="U50" s="21">
        <f t="shared" si="15"/>
        <v>3.3040139352674791E-3</v>
      </c>
      <c r="V50" s="21">
        <f t="shared" si="15"/>
        <v>3.1882656580605978E-3</v>
      </c>
      <c r="W50" s="21">
        <f t="shared" si="15"/>
        <v>3.4425801907415174E-3</v>
      </c>
      <c r="X50" s="21">
        <f t="shared" si="15"/>
        <v>3.7917855291651481E-3</v>
      </c>
      <c r="Y50" s="21">
        <f t="shared" si="15"/>
        <v>3.7849008700788309E-3</v>
      </c>
      <c r="Z50" s="21">
        <f t="shared" si="15"/>
        <v>4.1968118030254256E-3</v>
      </c>
      <c r="AA50" s="21">
        <f t="shared" si="15"/>
        <v>3.7525387784800072E-3</v>
      </c>
      <c r="AB50" s="21">
        <f t="shared" si="15"/>
        <v>4.2149211960847872E-3</v>
      </c>
      <c r="AC50" s="21">
        <f t="shared" si="15"/>
        <v>4.4256930566219073E-3</v>
      </c>
      <c r="AD50" s="21">
        <f t="shared" si="15"/>
        <v>4.5637273513883326E-3</v>
      </c>
      <c r="AE50" s="21">
        <f t="shared" si="15"/>
        <v>4.7085313117782622E-3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1.1069540840727113E-3</v>
      </c>
      <c r="D52" s="27">
        <v>1.2382832766102418E-3</v>
      </c>
      <c r="E52" s="27">
        <v>1.4135586385428884E-3</v>
      </c>
      <c r="F52" s="27">
        <v>1.7146617491589644E-3</v>
      </c>
      <c r="G52" s="27">
        <v>2.049245961907563E-3</v>
      </c>
      <c r="H52" s="27">
        <v>2.2699306670220377E-3</v>
      </c>
      <c r="I52" s="27">
        <v>2.4767185014595741E-3</v>
      </c>
      <c r="J52" s="27">
        <v>2.6086368802561155E-3</v>
      </c>
      <c r="K52" s="27">
        <v>2.7610543253389912E-3</v>
      </c>
      <c r="L52" s="27">
        <v>3.12896459700408E-3</v>
      </c>
      <c r="M52" s="27">
        <v>3.348850213054482E-3</v>
      </c>
      <c r="N52" s="27">
        <v>3.2156764072527261E-3</v>
      </c>
      <c r="O52" s="27">
        <v>3.4513948998276243E-3</v>
      </c>
      <c r="P52" s="27">
        <v>3.3408781721770901E-3</v>
      </c>
      <c r="Q52" s="27">
        <v>3.1599317943772926E-3</v>
      </c>
      <c r="R52" s="27">
        <v>3.533294748795171E-3</v>
      </c>
      <c r="S52" s="27">
        <v>3.0646145366774488E-3</v>
      </c>
      <c r="T52" s="27">
        <v>2.9907724993510619E-3</v>
      </c>
      <c r="U52" s="27">
        <v>3.3040139352674791E-3</v>
      </c>
      <c r="V52" s="27">
        <v>3.1882656580605978E-3</v>
      </c>
      <c r="W52" s="27">
        <v>3.4425801907415174E-3</v>
      </c>
      <c r="X52" s="27">
        <v>3.7917855291651481E-3</v>
      </c>
      <c r="Y52" s="27">
        <v>3.7849008700788309E-3</v>
      </c>
      <c r="Z52" s="27">
        <v>4.1968118030254256E-3</v>
      </c>
      <c r="AA52" s="27">
        <v>3.7525387784800072E-3</v>
      </c>
      <c r="AB52" s="27">
        <v>4.2149211960847872E-3</v>
      </c>
      <c r="AC52" s="27">
        <v>4.4256930566219073E-3</v>
      </c>
      <c r="AD52" s="27">
        <v>4.5637273513883326E-3</v>
      </c>
      <c r="AE52" s="27">
        <v>4.7085313117782622E-3</v>
      </c>
    </row>
    <row r="53" spans="1:31" x14ac:dyDescent="0.2">
      <c r="A53" s="13" t="s">
        <v>115</v>
      </c>
      <c r="B53" s="4" t="s">
        <v>116</v>
      </c>
      <c r="C53" s="21">
        <f t="shared" ref="C53:AE53" si="16">+C54+C55+C56</f>
        <v>3.6123279458395272E-3</v>
      </c>
      <c r="D53" s="21">
        <f t="shared" si="16"/>
        <v>3.8406985764444794E-3</v>
      </c>
      <c r="E53" s="21">
        <f t="shared" si="16"/>
        <v>3.837480068944168E-3</v>
      </c>
      <c r="F53" s="21">
        <f t="shared" si="16"/>
        <v>3.8681303369125153E-3</v>
      </c>
      <c r="G53" s="21">
        <f t="shared" si="16"/>
        <v>4.1346259265445618E-3</v>
      </c>
      <c r="H53" s="21">
        <f t="shared" si="16"/>
        <v>4.0232946647898891E-3</v>
      </c>
      <c r="I53" s="21">
        <f t="shared" si="16"/>
        <v>3.9631343008595318E-3</v>
      </c>
      <c r="J53" s="21">
        <f t="shared" si="16"/>
        <v>3.2465459906443803E-3</v>
      </c>
      <c r="K53" s="21">
        <f t="shared" si="16"/>
        <v>3.1108278522086258E-3</v>
      </c>
      <c r="L53" s="21">
        <f t="shared" si="16"/>
        <v>3.139304049150359E-3</v>
      </c>
      <c r="M53" s="21">
        <f t="shared" si="16"/>
        <v>3.1433423629441569E-3</v>
      </c>
      <c r="N53" s="21">
        <f t="shared" si="16"/>
        <v>3.1623239315329934E-3</v>
      </c>
      <c r="O53" s="21">
        <f t="shared" si="16"/>
        <v>3.2684876564306052E-3</v>
      </c>
      <c r="P53" s="21">
        <f t="shared" si="16"/>
        <v>3.3643078127134577E-3</v>
      </c>
      <c r="Q53" s="21">
        <f t="shared" si="16"/>
        <v>3.507545968879196E-3</v>
      </c>
      <c r="R53" s="21">
        <f t="shared" si="16"/>
        <v>3.3381535508843611E-3</v>
      </c>
      <c r="S53" s="21">
        <f t="shared" si="16"/>
        <v>3.336994204261244E-3</v>
      </c>
      <c r="T53" s="21">
        <f t="shared" si="16"/>
        <v>3.4812328657875986E-3</v>
      </c>
      <c r="U53" s="21">
        <f t="shared" si="16"/>
        <v>3.8095208753535694E-3</v>
      </c>
      <c r="V53" s="21">
        <f t="shared" si="16"/>
        <v>3.8713395826851195E-3</v>
      </c>
      <c r="W53" s="21">
        <f t="shared" si="16"/>
        <v>4.0665810209258007E-3</v>
      </c>
      <c r="X53" s="21">
        <f t="shared" si="16"/>
        <v>4.1404876781633926E-3</v>
      </c>
      <c r="Y53" s="21">
        <f t="shared" si="16"/>
        <v>4.0606018844853093E-3</v>
      </c>
      <c r="Z53" s="21">
        <f t="shared" si="16"/>
        <v>3.9204992064076905E-3</v>
      </c>
      <c r="AA53" s="21">
        <f t="shared" si="16"/>
        <v>4.2779166274266745E-3</v>
      </c>
      <c r="AB53" s="21">
        <f t="shared" si="16"/>
        <v>3.504081167469164E-3</v>
      </c>
      <c r="AC53" s="21">
        <f t="shared" si="16"/>
        <v>4.1351218048857902E-3</v>
      </c>
      <c r="AD53" s="21">
        <f t="shared" si="16"/>
        <v>4.3433922758197262E-3</v>
      </c>
      <c r="AE53" s="21">
        <f t="shared" si="16"/>
        <v>4.5556750716891914E-3</v>
      </c>
    </row>
    <row r="54" spans="1:31" x14ac:dyDescent="0.2">
      <c r="A54" s="13" t="s">
        <v>117</v>
      </c>
      <c r="B54" s="4" t="s">
        <v>118</v>
      </c>
      <c r="C54" s="27">
        <v>7.4016371537847082E-4</v>
      </c>
      <c r="D54" s="27">
        <v>7.7181262916553649E-4</v>
      </c>
      <c r="E54" s="27">
        <v>7.8693033588188603E-4</v>
      </c>
      <c r="F54" s="27">
        <v>8.0461099699232071E-4</v>
      </c>
      <c r="G54" s="27">
        <v>9.137852776828913E-4</v>
      </c>
      <c r="H54" s="27">
        <v>9.5914554435784873E-4</v>
      </c>
      <c r="I54" s="27">
        <v>8.9583986325696998E-4</v>
      </c>
      <c r="J54" s="27">
        <v>7.3461841443063345E-5</v>
      </c>
      <c r="K54" s="27">
        <v>2.8165644678772414E-5</v>
      </c>
      <c r="L54" s="27">
        <v>3.1390884336747124E-5</v>
      </c>
      <c r="M54" s="27">
        <v>3.4567509459716814E-5</v>
      </c>
      <c r="N54" s="27">
        <v>2.7057214312649535E-5</v>
      </c>
      <c r="O54" s="27">
        <v>3.0607377832598609E-5</v>
      </c>
      <c r="P54" s="27">
        <v>4.557818964528231E-5</v>
      </c>
      <c r="Q54" s="27">
        <v>1.4190092832036641E-4</v>
      </c>
      <c r="R54" s="27">
        <v>8.6391881133365117E-5</v>
      </c>
      <c r="S54" s="27">
        <v>8.7571159534105252E-5</v>
      </c>
      <c r="T54" s="27">
        <v>1.0458235154786112E-4</v>
      </c>
      <c r="U54" s="27">
        <v>1.8931251901611388E-4</v>
      </c>
      <c r="V54" s="27">
        <v>1.6731011165009842E-4</v>
      </c>
      <c r="W54" s="27">
        <v>2.6553139718609782E-4</v>
      </c>
      <c r="X54" s="27">
        <v>2.5967569505437702E-4</v>
      </c>
      <c r="Y54" s="27">
        <v>2.4971232157961165E-4</v>
      </c>
      <c r="Z54" s="27">
        <v>2.2023732944752349E-4</v>
      </c>
      <c r="AA54" s="27">
        <v>5.3100031854188406E-4</v>
      </c>
      <c r="AB54" s="27">
        <v>2.4645489190698036E-4</v>
      </c>
      <c r="AC54" s="27">
        <v>3.7589140108900678E-4</v>
      </c>
      <c r="AD54" s="27">
        <v>3.9323034857333572E-4</v>
      </c>
      <c r="AE54" s="27">
        <v>4.0896728052669122E-4</v>
      </c>
    </row>
    <row r="55" spans="1:31" x14ac:dyDescent="0.2">
      <c r="A55" s="13" t="s">
        <v>119</v>
      </c>
      <c r="B55" s="4" t="s">
        <v>120</v>
      </c>
      <c r="C55" s="27">
        <v>2.5921946963495682E-3</v>
      </c>
      <c r="D55" s="27">
        <v>2.6364778746773717E-3</v>
      </c>
      <c r="E55" s="27">
        <v>2.7114599047234661E-3</v>
      </c>
      <c r="F55" s="27">
        <v>2.7564223958838666E-3</v>
      </c>
      <c r="G55" s="27">
        <v>2.7988945810515134E-3</v>
      </c>
      <c r="H55" s="27">
        <v>2.7913552912571587E-3</v>
      </c>
      <c r="I55" s="27">
        <v>2.7573871180553411E-3</v>
      </c>
      <c r="J55" s="27">
        <v>2.8505807730881232E-3</v>
      </c>
      <c r="K55" s="27">
        <v>2.9183109872238061E-3</v>
      </c>
      <c r="L55" s="27">
        <v>2.9515961183606662E-3</v>
      </c>
      <c r="M55" s="27">
        <v>2.9652916699824598E-3</v>
      </c>
      <c r="N55" s="27">
        <v>3.0459366738510248E-3</v>
      </c>
      <c r="O55" s="27">
        <v>3.1305512294995297E-3</v>
      </c>
      <c r="P55" s="27">
        <v>3.1848059069124464E-3</v>
      </c>
      <c r="Q55" s="27">
        <v>3.177942786062263E-3</v>
      </c>
      <c r="R55" s="27">
        <v>3.1654722125530762E-3</v>
      </c>
      <c r="S55" s="27">
        <v>3.1575475395935718E-3</v>
      </c>
      <c r="T55" s="27">
        <v>3.2844455945926646E-3</v>
      </c>
      <c r="U55" s="27">
        <v>3.3892245818460068E-3</v>
      </c>
      <c r="V55" s="27">
        <v>3.5119351602493853E-3</v>
      </c>
      <c r="W55" s="27">
        <v>3.4425353196249724E-3</v>
      </c>
      <c r="X55" s="27">
        <v>3.4478126963485762E-3</v>
      </c>
      <c r="Y55" s="27">
        <v>3.4296277055396538E-3</v>
      </c>
      <c r="Z55" s="27">
        <v>3.4021738697175932E-3</v>
      </c>
      <c r="AA55" s="27">
        <v>3.5121972834606234E-3</v>
      </c>
      <c r="AB55" s="27">
        <v>3.1241358956787643E-3</v>
      </c>
      <c r="AC55" s="27">
        <v>3.6552937244144863E-3</v>
      </c>
      <c r="AD55" s="27">
        <v>3.8132947758020928E-3</v>
      </c>
      <c r="AE55" s="27">
        <v>4.0464298187504527E-3</v>
      </c>
    </row>
    <row r="56" spans="1:31" x14ac:dyDescent="0.2">
      <c r="A56" s="13" t="s">
        <v>121</v>
      </c>
      <c r="B56" s="4" t="s">
        <v>122</v>
      </c>
      <c r="C56" s="21">
        <f t="shared" ref="C56:AE56" si="17">+C57+C58+C59</f>
        <v>2.7996953411148814E-4</v>
      </c>
      <c r="D56" s="21">
        <f t="shared" si="17"/>
        <v>4.324080726015713E-4</v>
      </c>
      <c r="E56" s="21">
        <f t="shared" si="17"/>
        <v>3.3908982833881604E-4</v>
      </c>
      <c r="F56" s="21">
        <f t="shared" si="17"/>
        <v>3.0709694403632814E-4</v>
      </c>
      <c r="G56" s="21">
        <f t="shared" si="17"/>
        <v>4.2194606781015737E-4</v>
      </c>
      <c r="H56" s="21">
        <f t="shared" si="17"/>
        <v>2.7279382917488204E-4</v>
      </c>
      <c r="I56" s="21">
        <f t="shared" si="17"/>
        <v>3.0990731954722093E-4</v>
      </c>
      <c r="J56" s="21">
        <f t="shared" si="17"/>
        <v>3.2250337611319405E-4</v>
      </c>
      <c r="K56" s="21">
        <f t="shared" si="17"/>
        <v>1.6435122030604736E-4</v>
      </c>
      <c r="L56" s="21">
        <f t="shared" si="17"/>
        <v>1.5631704645294577E-4</v>
      </c>
      <c r="M56" s="21">
        <f t="shared" si="17"/>
        <v>1.4348318350198034E-4</v>
      </c>
      <c r="N56" s="21">
        <f t="shared" si="17"/>
        <v>8.9330043369318838E-5</v>
      </c>
      <c r="O56" s="21">
        <f t="shared" si="17"/>
        <v>1.0732904909847683E-4</v>
      </c>
      <c r="P56" s="21">
        <f t="shared" si="17"/>
        <v>1.3392371615572921E-4</v>
      </c>
      <c r="Q56" s="21">
        <f t="shared" si="17"/>
        <v>1.8770225449656685E-4</v>
      </c>
      <c r="R56" s="21">
        <f t="shared" si="17"/>
        <v>8.6289457197919782E-5</v>
      </c>
      <c r="S56" s="21">
        <f t="shared" si="17"/>
        <v>9.1875505133566767E-5</v>
      </c>
      <c r="T56" s="21">
        <f t="shared" si="17"/>
        <v>9.2204919647073338E-5</v>
      </c>
      <c r="U56" s="21">
        <f t="shared" si="17"/>
        <v>2.309837744914486E-4</v>
      </c>
      <c r="V56" s="21">
        <f t="shared" si="17"/>
        <v>1.9209431078563577E-4</v>
      </c>
      <c r="W56" s="21">
        <f t="shared" si="17"/>
        <v>3.5851430411473051E-4</v>
      </c>
      <c r="X56" s="21">
        <f t="shared" si="17"/>
        <v>4.3299928676043966E-4</v>
      </c>
      <c r="Y56" s="21">
        <f t="shared" si="17"/>
        <v>3.8126185736604408E-4</v>
      </c>
      <c r="Z56" s="21">
        <f t="shared" si="17"/>
        <v>2.9808800724257423E-4</v>
      </c>
      <c r="AA56" s="21">
        <f t="shared" si="17"/>
        <v>2.3471902542416734E-4</v>
      </c>
      <c r="AB56" s="21">
        <f t="shared" si="17"/>
        <v>1.3349037988341961E-4</v>
      </c>
      <c r="AC56" s="21">
        <f t="shared" si="17"/>
        <v>1.0393667938229768E-4</v>
      </c>
      <c r="AD56" s="21">
        <f t="shared" si="17"/>
        <v>1.3686715144429798E-4</v>
      </c>
      <c r="AE56" s="21">
        <f t="shared" si="17"/>
        <v>1.0027797241204744E-4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1.2614482039375465E-5</v>
      </c>
      <c r="D58" s="27">
        <v>1.8229054878448598E-5</v>
      </c>
      <c r="E58" s="27">
        <v>1.9222251172677546E-5</v>
      </c>
      <c r="F58" s="27">
        <v>1.9339933930168687E-5</v>
      </c>
      <c r="G58" s="27">
        <v>2.1895992995800532E-5</v>
      </c>
      <c r="H58" s="27">
        <v>2.1339149711273343E-5</v>
      </c>
      <c r="I58" s="27">
        <v>1.2737778581468481E-5</v>
      </c>
      <c r="J58" s="27">
        <v>1.2964494079045109E-5</v>
      </c>
      <c r="K58" s="27">
        <v>1.2290185987145309E-5</v>
      </c>
      <c r="L58" s="27">
        <v>1.2430726726281518E-5</v>
      </c>
      <c r="M58" s="27">
        <v>1.2337750156543168E-5</v>
      </c>
      <c r="N58" s="27">
        <v>9.9954335560160938E-6</v>
      </c>
      <c r="O58" s="27">
        <v>1.0215322262228939E-5</v>
      </c>
      <c r="P58" s="27">
        <v>1.0982805997223237E-5</v>
      </c>
      <c r="Q58" s="27">
        <v>8.938319244917753E-6</v>
      </c>
      <c r="R58" s="27">
        <v>9.8238975403711665E-6</v>
      </c>
      <c r="S58" s="27">
        <v>9.8561099162267994E-6</v>
      </c>
      <c r="T58" s="27">
        <v>9.4501605913377752E-6</v>
      </c>
      <c r="U58" s="27">
        <v>1.3188774279084651E-5</v>
      </c>
      <c r="V58" s="27">
        <v>1.5235559562479709E-5</v>
      </c>
      <c r="W58" s="27">
        <v>1.3427412384711215E-5</v>
      </c>
      <c r="X58" s="27">
        <v>1.4446788935093016E-5</v>
      </c>
      <c r="Y58" s="27">
        <v>1.6336361281680849E-5</v>
      </c>
      <c r="Z58" s="27">
        <v>1.565656026815226E-5</v>
      </c>
      <c r="AA58" s="27">
        <v>1.463056786445861E-5</v>
      </c>
      <c r="AB58" s="27">
        <v>1.5739656290545864E-5</v>
      </c>
      <c r="AC58" s="27">
        <v>1.5186015876787525E-5</v>
      </c>
      <c r="AD58" s="27">
        <v>1.5442734622855808E-5</v>
      </c>
      <c r="AE58" s="27">
        <v>1.6965481917894565E-5</v>
      </c>
    </row>
    <row r="59" spans="1:31" x14ac:dyDescent="0.2">
      <c r="A59" s="13" t="s">
        <v>127</v>
      </c>
      <c r="B59" s="4" t="s">
        <v>128</v>
      </c>
      <c r="C59" s="27">
        <v>2.6735505207211267E-4</v>
      </c>
      <c r="D59" s="27">
        <v>4.141790177231227E-4</v>
      </c>
      <c r="E59" s="27">
        <v>3.198675771661385E-4</v>
      </c>
      <c r="F59" s="27">
        <v>2.8775701010615948E-4</v>
      </c>
      <c r="G59" s="27">
        <v>4.0005007481435685E-4</v>
      </c>
      <c r="H59" s="27">
        <v>2.5145467946360872E-4</v>
      </c>
      <c r="I59" s="27">
        <v>2.9716954096575246E-4</v>
      </c>
      <c r="J59" s="27">
        <v>3.0953888203414894E-4</v>
      </c>
      <c r="K59" s="27">
        <v>1.5206103431890204E-4</v>
      </c>
      <c r="L59" s="27">
        <v>1.4388631972666425E-4</v>
      </c>
      <c r="M59" s="27">
        <v>1.3114543334543716E-4</v>
      </c>
      <c r="N59" s="27">
        <v>7.9334609813302742E-5</v>
      </c>
      <c r="O59" s="27">
        <v>9.711372683624789E-5</v>
      </c>
      <c r="P59" s="27">
        <v>1.2294091015850597E-4</v>
      </c>
      <c r="Q59" s="27">
        <v>1.787639352516491E-4</v>
      </c>
      <c r="R59" s="27">
        <v>7.646555965754861E-5</v>
      </c>
      <c r="S59" s="27">
        <v>8.2019395217339963E-5</v>
      </c>
      <c r="T59" s="27">
        <v>8.2754759055735558E-5</v>
      </c>
      <c r="U59" s="27">
        <v>2.1779500021236396E-4</v>
      </c>
      <c r="V59" s="27">
        <v>1.7685875122315606E-4</v>
      </c>
      <c r="W59" s="27">
        <v>3.4508689173001929E-4</v>
      </c>
      <c r="X59" s="27">
        <v>4.1855249782534663E-4</v>
      </c>
      <c r="Y59" s="27">
        <v>3.6492549608436325E-4</v>
      </c>
      <c r="Z59" s="27">
        <v>2.8243144697442197E-4</v>
      </c>
      <c r="AA59" s="27">
        <v>2.2008845755970872E-4</v>
      </c>
      <c r="AB59" s="27">
        <v>1.1775072359287376E-4</v>
      </c>
      <c r="AC59" s="27">
        <v>8.8750663505510153E-5</v>
      </c>
      <c r="AD59" s="27">
        <v>1.2142441682144217E-4</v>
      </c>
      <c r="AE59" s="27">
        <v>8.331249049415288E-5</v>
      </c>
    </row>
    <row r="60" spans="1:31" x14ac:dyDescent="0.2">
      <c r="A60" s="13" t="s">
        <v>129</v>
      </c>
      <c r="B60" s="4" t="s">
        <v>130</v>
      </c>
      <c r="C60" s="21">
        <f t="shared" ref="C60:AE60" si="18">+C61+C62</f>
        <v>0</v>
      </c>
      <c r="D60" s="21">
        <f t="shared" si="18"/>
        <v>0</v>
      </c>
      <c r="E60" s="21">
        <f t="shared" si="18"/>
        <v>0</v>
      </c>
      <c r="F60" s="21">
        <f t="shared" si="18"/>
        <v>0</v>
      </c>
      <c r="G60" s="21">
        <f t="shared" si="18"/>
        <v>0</v>
      </c>
      <c r="H60" s="21">
        <f t="shared" si="18"/>
        <v>0</v>
      </c>
      <c r="I60" s="21">
        <f t="shared" si="18"/>
        <v>0</v>
      </c>
      <c r="J60" s="21">
        <f t="shared" si="18"/>
        <v>0</v>
      </c>
      <c r="K60" s="21">
        <f t="shared" si="18"/>
        <v>0</v>
      </c>
      <c r="L60" s="21">
        <f t="shared" si="18"/>
        <v>0</v>
      </c>
      <c r="M60" s="21">
        <f t="shared" si="18"/>
        <v>0</v>
      </c>
      <c r="N60" s="21">
        <f t="shared" si="18"/>
        <v>0</v>
      </c>
      <c r="O60" s="21">
        <f t="shared" si="18"/>
        <v>0</v>
      </c>
      <c r="P60" s="21">
        <f t="shared" si="18"/>
        <v>0</v>
      </c>
      <c r="Q60" s="21">
        <f t="shared" si="18"/>
        <v>0</v>
      </c>
      <c r="R60" s="21">
        <f t="shared" si="18"/>
        <v>0</v>
      </c>
      <c r="S60" s="21">
        <f t="shared" si="18"/>
        <v>0</v>
      </c>
      <c r="T60" s="21">
        <f t="shared" si="18"/>
        <v>0</v>
      </c>
      <c r="U60" s="21">
        <f t="shared" si="18"/>
        <v>0</v>
      </c>
      <c r="V60" s="21">
        <f t="shared" si="18"/>
        <v>0</v>
      </c>
      <c r="W60" s="21">
        <f t="shared" si="18"/>
        <v>6.761261675340763E-6</v>
      </c>
      <c r="X60" s="21">
        <f t="shared" si="18"/>
        <v>8.4951752549166419E-6</v>
      </c>
      <c r="Y60" s="21">
        <f t="shared" si="18"/>
        <v>5.11324187278344E-5</v>
      </c>
      <c r="Z60" s="21">
        <f t="shared" si="18"/>
        <v>6.1446613000202649E-5</v>
      </c>
      <c r="AA60" s="21">
        <f t="shared" si="18"/>
        <v>6.2048136114488359E-5</v>
      </c>
      <c r="AB60" s="21">
        <f t="shared" si="18"/>
        <v>5.3984045350545791E-5</v>
      </c>
      <c r="AC60" s="21">
        <f t="shared" si="18"/>
        <v>3.6265195423361601E-6</v>
      </c>
      <c r="AD60" s="21">
        <f t="shared" si="18"/>
        <v>1.052879874464521E-5</v>
      </c>
      <c r="AE60" s="21">
        <f t="shared" si="18"/>
        <v>4.5428337799709833E-6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9">+C63+C64+C65</f>
        <v>0</v>
      </c>
      <c r="D62" s="21">
        <f t="shared" si="19"/>
        <v>0</v>
      </c>
      <c r="E62" s="21">
        <f t="shared" si="19"/>
        <v>0</v>
      </c>
      <c r="F62" s="21">
        <f t="shared" si="19"/>
        <v>0</v>
      </c>
      <c r="G62" s="21">
        <f t="shared" si="19"/>
        <v>0</v>
      </c>
      <c r="H62" s="21">
        <f t="shared" si="19"/>
        <v>0</v>
      </c>
      <c r="I62" s="21">
        <f t="shared" si="19"/>
        <v>0</v>
      </c>
      <c r="J62" s="21">
        <f t="shared" si="19"/>
        <v>0</v>
      </c>
      <c r="K62" s="21">
        <f t="shared" si="19"/>
        <v>0</v>
      </c>
      <c r="L62" s="21">
        <f t="shared" si="19"/>
        <v>0</v>
      </c>
      <c r="M62" s="21">
        <f t="shared" si="19"/>
        <v>0</v>
      </c>
      <c r="N62" s="21">
        <f t="shared" si="19"/>
        <v>0</v>
      </c>
      <c r="O62" s="21">
        <f t="shared" si="19"/>
        <v>0</v>
      </c>
      <c r="P62" s="21">
        <f t="shared" si="19"/>
        <v>0</v>
      </c>
      <c r="Q62" s="21">
        <f t="shared" si="19"/>
        <v>0</v>
      </c>
      <c r="R62" s="21">
        <f t="shared" si="19"/>
        <v>0</v>
      </c>
      <c r="S62" s="21">
        <f t="shared" si="19"/>
        <v>0</v>
      </c>
      <c r="T62" s="21">
        <f t="shared" si="19"/>
        <v>0</v>
      </c>
      <c r="U62" s="21">
        <f t="shared" si="19"/>
        <v>0</v>
      </c>
      <c r="V62" s="21">
        <f t="shared" si="19"/>
        <v>0</v>
      </c>
      <c r="W62" s="21">
        <f t="shared" si="19"/>
        <v>6.761261675340763E-6</v>
      </c>
      <c r="X62" s="21">
        <f t="shared" si="19"/>
        <v>8.4951752549166419E-6</v>
      </c>
      <c r="Y62" s="21">
        <f t="shared" si="19"/>
        <v>5.11324187278344E-5</v>
      </c>
      <c r="Z62" s="21">
        <f t="shared" si="19"/>
        <v>6.1446613000202649E-5</v>
      </c>
      <c r="AA62" s="21">
        <f t="shared" si="19"/>
        <v>6.2048136114488359E-5</v>
      </c>
      <c r="AB62" s="21">
        <f t="shared" si="19"/>
        <v>5.3984045350545791E-5</v>
      </c>
      <c r="AC62" s="21">
        <f t="shared" si="19"/>
        <v>3.6265195423361601E-6</v>
      </c>
      <c r="AD62" s="21">
        <f t="shared" si="19"/>
        <v>1.052879874464521E-5</v>
      </c>
      <c r="AE62" s="21">
        <f t="shared" si="19"/>
        <v>4.5428337799709833E-6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6.761261675340763E-6</v>
      </c>
      <c r="X63" s="27">
        <v>8.4951752549166419E-6</v>
      </c>
      <c r="Y63" s="27">
        <v>5.11324187278344E-5</v>
      </c>
      <c r="Z63" s="27">
        <v>6.1446613000202649E-5</v>
      </c>
      <c r="AA63" s="27">
        <v>6.2048136114488359E-5</v>
      </c>
      <c r="AB63" s="27">
        <v>5.3984045350545791E-5</v>
      </c>
      <c r="AC63" s="27">
        <v>3.6265195423361601E-6</v>
      </c>
      <c r="AD63" s="27">
        <v>1.052879874464521E-5</v>
      </c>
      <c r="AE63" s="27">
        <v>4.5428337799709833E-6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0">+C68+C80+C101</f>
        <v>0</v>
      </c>
      <c r="D67" s="21">
        <f t="shared" si="20"/>
        <v>0</v>
      </c>
      <c r="E67" s="21">
        <f t="shared" si="20"/>
        <v>0</v>
      </c>
      <c r="F67" s="21">
        <f t="shared" si="20"/>
        <v>0</v>
      </c>
      <c r="G67" s="21">
        <f t="shared" si="20"/>
        <v>0</v>
      </c>
      <c r="H67" s="21">
        <f t="shared" si="20"/>
        <v>0</v>
      </c>
      <c r="I67" s="21">
        <f t="shared" si="20"/>
        <v>0</v>
      </c>
      <c r="J67" s="21">
        <f t="shared" si="20"/>
        <v>0</v>
      </c>
      <c r="K67" s="21">
        <f t="shared" si="20"/>
        <v>0</v>
      </c>
      <c r="L67" s="21">
        <f t="shared" si="20"/>
        <v>0</v>
      </c>
      <c r="M67" s="21">
        <f t="shared" si="20"/>
        <v>0</v>
      </c>
      <c r="N67" s="21">
        <f t="shared" si="20"/>
        <v>0</v>
      </c>
      <c r="O67" s="21">
        <f t="shared" si="20"/>
        <v>0</v>
      </c>
      <c r="P67" s="21">
        <f t="shared" si="20"/>
        <v>0</v>
      </c>
      <c r="Q67" s="21">
        <f t="shared" si="20"/>
        <v>0</v>
      </c>
      <c r="R67" s="21">
        <f t="shared" si="20"/>
        <v>0</v>
      </c>
      <c r="S67" s="21">
        <f t="shared" si="20"/>
        <v>0</v>
      </c>
      <c r="T67" s="21">
        <f t="shared" si="20"/>
        <v>0</v>
      </c>
      <c r="U67" s="21">
        <f t="shared" si="20"/>
        <v>0</v>
      </c>
      <c r="V67" s="21">
        <f t="shared" si="20"/>
        <v>0</v>
      </c>
      <c r="W67" s="21">
        <f t="shared" si="20"/>
        <v>0</v>
      </c>
      <c r="X67" s="21">
        <f t="shared" si="20"/>
        <v>0</v>
      </c>
      <c r="Y67" s="21">
        <f t="shared" si="20"/>
        <v>0</v>
      </c>
      <c r="Z67" s="21">
        <f t="shared" si="20"/>
        <v>0</v>
      </c>
      <c r="AA67" s="21">
        <f t="shared" si="20"/>
        <v>0</v>
      </c>
      <c r="AB67" s="21">
        <f t="shared" si="20"/>
        <v>0</v>
      </c>
      <c r="AC67" s="21">
        <f t="shared" si="20"/>
        <v>0</v>
      </c>
      <c r="AD67" s="21">
        <f t="shared" si="20"/>
        <v>0</v>
      </c>
      <c r="AE67" s="21">
        <f t="shared" si="20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1">+C69+C78</f>
        <v>0</v>
      </c>
      <c r="D68" s="21">
        <f t="shared" si="21"/>
        <v>0</v>
      </c>
      <c r="E68" s="21">
        <f t="shared" si="21"/>
        <v>0</v>
      </c>
      <c r="F68" s="21">
        <f t="shared" si="21"/>
        <v>0</v>
      </c>
      <c r="G68" s="21">
        <f t="shared" si="21"/>
        <v>0</v>
      </c>
      <c r="H68" s="21">
        <f t="shared" si="21"/>
        <v>0</v>
      </c>
      <c r="I68" s="21">
        <f t="shared" si="21"/>
        <v>0</v>
      </c>
      <c r="J68" s="21">
        <f t="shared" si="21"/>
        <v>0</v>
      </c>
      <c r="K68" s="21">
        <f t="shared" si="21"/>
        <v>0</v>
      </c>
      <c r="L68" s="21">
        <f t="shared" si="21"/>
        <v>0</v>
      </c>
      <c r="M68" s="21">
        <f t="shared" si="21"/>
        <v>0</v>
      </c>
      <c r="N68" s="21">
        <f t="shared" si="21"/>
        <v>0</v>
      </c>
      <c r="O68" s="21">
        <f t="shared" si="21"/>
        <v>0</v>
      </c>
      <c r="P68" s="21">
        <f t="shared" si="21"/>
        <v>0</v>
      </c>
      <c r="Q68" s="21">
        <f t="shared" si="21"/>
        <v>0</v>
      </c>
      <c r="R68" s="21">
        <f t="shared" si="21"/>
        <v>0</v>
      </c>
      <c r="S68" s="21">
        <f t="shared" si="21"/>
        <v>0</v>
      </c>
      <c r="T68" s="21">
        <f t="shared" si="21"/>
        <v>0</v>
      </c>
      <c r="U68" s="21">
        <f t="shared" si="21"/>
        <v>0</v>
      </c>
      <c r="V68" s="21">
        <f t="shared" si="21"/>
        <v>0</v>
      </c>
      <c r="W68" s="21">
        <f t="shared" si="21"/>
        <v>0</v>
      </c>
      <c r="X68" s="21">
        <f t="shared" si="21"/>
        <v>0</v>
      </c>
      <c r="Y68" s="21">
        <f t="shared" si="21"/>
        <v>0</v>
      </c>
      <c r="Z68" s="21">
        <f t="shared" si="21"/>
        <v>0</v>
      </c>
      <c r="AA68" s="21">
        <f t="shared" si="21"/>
        <v>0</v>
      </c>
      <c r="AB68" s="21">
        <f t="shared" si="21"/>
        <v>0</v>
      </c>
      <c r="AC68" s="21">
        <f t="shared" si="21"/>
        <v>0</v>
      </c>
      <c r="AD68" s="21">
        <f t="shared" si="21"/>
        <v>0</v>
      </c>
      <c r="AE68" s="21">
        <f t="shared" si="21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2">+C70+C75</f>
        <v>0</v>
      </c>
      <c r="D69" s="21">
        <f t="shared" si="22"/>
        <v>0</v>
      </c>
      <c r="E69" s="21">
        <f t="shared" si="22"/>
        <v>0</v>
      </c>
      <c r="F69" s="21">
        <f t="shared" si="22"/>
        <v>0</v>
      </c>
      <c r="G69" s="21">
        <f t="shared" si="22"/>
        <v>0</v>
      </c>
      <c r="H69" s="21">
        <f t="shared" si="22"/>
        <v>0</v>
      </c>
      <c r="I69" s="21">
        <f t="shared" si="22"/>
        <v>0</v>
      </c>
      <c r="J69" s="21">
        <f t="shared" si="22"/>
        <v>0</v>
      </c>
      <c r="K69" s="21">
        <f t="shared" si="22"/>
        <v>0</v>
      </c>
      <c r="L69" s="21">
        <f t="shared" si="22"/>
        <v>0</v>
      </c>
      <c r="M69" s="21">
        <f t="shared" si="22"/>
        <v>0</v>
      </c>
      <c r="N69" s="21">
        <f t="shared" si="22"/>
        <v>0</v>
      </c>
      <c r="O69" s="21">
        <f t="shared" si="22"/>
        <v>0</v>
      </c>
      <c r="P69" s="21">
        <f t="shared" si="22"/>
        <v>0</v>
      </c>
      <c r="Q69" s="21">
        <f t="shared" si="22"/>
        <v>0</v>
      </c>
      <c r="R69" s="21">
        <f t="shared" si="22"/>
        <v>0</v>
      </c>
      <c r="S69" s="21">
        <f t="shared" si="22"/>
        <v>0</v>
      </c>
      <c r="T69" s="21">
        <f t="shared" si="22"/>
        <v>0</v>
      </c>
      <c r="U69" s="21">
        <f t="shared" si="22"/>
        <v>0</v>
      </c>
      <c r="V69" s="21">
        <f t="shared" si="22"/>
        <v>0</v>
      </c>
      <c r="W69" s="21">
        <f t="shared" si="22"/>
        <v>0</v>
      </c>
      <c r="X69" s="21">
        <f t="shared" si="22"/>
        <v>0</v>
      </c>
      <c r="Y69" s="21">
        <f t="shared" si="22"/>
        <v>0</v>
      </c>
      <c r="Z69" s="21">
        <f t="shared" si="22"/>
        <v>0</v>
      </c>
      <c r="AA69" s="21">
        <f t="shared" si="22"/>
        <v>0</v>
      </c>
      <c r="AB69" s="21">
        <f t="shared" si="22"/>
        <v>0</v>
      </c>
      <c r="AC69" s="21">
        <f t="shared" si="22"/>
        <v>0</v>
      </c>
      <c r="AD69" s="21">
        <f t="shared" si="22"/>
        <v>0</v>
      </c>
      <c r="AE69" s="21">
        <f t="shared" si="22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3">+C71+C72+C73+C74</f>
        <v>0</v>
      </c>
      <c r="D70" s="21">
        <f t="shared" si="23"/>
        <v>0</v>
      </c>
      <c r="E70" s="21">
        <f t="shared" si="23"/>
        <v>0</v>
      </c>
      <c r="F70" s="21">
        <f t="shared" si="23"/>
        <v>0</v>
      </c>
      <c r="G70" s="21">
        <f t="shared" si="23"/>
        <v>0</v>
      </c>
      <c r="H70" s="21">
        <f t="shared" si="23"/>
        <v>0</v>
      </c>
      <c r="I70" s="21">
        <f t="shared" si="23"/>
        <v>0</v>
      </c>
      <c r="J70" s="21">
        <f t="shared" si="23"/>
        <v>0</v>
      </c>
      <c r="K70" s="21">
        <f t="shared" si="23"/>
        <v>0</v>
      </c>
      <c r="L70" s="21">
        <f t="shared" si="23"/>
        <v>0</v>
      </c>
      <c r="M70" s="21">
        <f t="shared" si="23"/>
        <v>0</v>
      </c>
      <c r="N70" s="21">
        <f t="shared" si="23"/>
        <v>0</v>
      </c>
      <c r="O70" s="21">
        <f t="shared" si="23"/>
        <v>0</v>
      </c>
      <c r="P70" s="21">
        <f t="shared" si="23"/>
        <v>0</v>
      </c>
      <c r="Q70" s="21">
        <f t="shared" si="23"/>
        <v>0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4">+C76+C77</f>
        <v>0</v>
      </c>
      <c r="D75" s="21">
        <f t="shared" si="24"/>
        <v>0</v>
      </c>
      <c r="E75" s="21">
        <f t="shared" si="24"/>
        <v>0</v>
      </c>
      <c r="F75" s="21">
        <f t="shared" si="24"/>
        <v>0</v>
      </c>
      <c r="G75" s="21">
        <f t="shared" si="24"/>
        <v>0</v>
      </c>
      <c r="H75" s="21">
        <f t="shared" si="24"/>
        <v>0</v>
      </c>
      <c r="I75" s="21">
        <f t="shared" si="24"/>
        <v>0</v>
      </c>
      <c r="J75" s="21">
        <f t="shared" si="24"/>
        <v>0</v>
      </c>
      <c r="K75" s="21">
        <f t="shared" si="24"/>
        <v>0</v>
      </c>
      <c r="L75" s="21">
        <f t="shared" si="24"/>
        <v>0</v>
      </c>
      <c r="M75" s="21">
        <f t="shared" si="24"/>
        <v>0</v>
      </c>
      <c r="N75" s="21">
        <f t="shared" si="24"/>
        <v>0</v>
      </c>
      <c r="O75" s="21">
        <f t="shared" si="24"/>
        <v>0</v>
      </c>
      <c r="P75" s="21">
        <f t="shared" si="24"/>
        <v>0</v>
      </c>
      <c r="Q75" s="21">
        <f t="shared" si="24"/>
        <v>0</v>
      </c>
      <c r="R75" s="21">
        <f t="shared" si="24"/>
        <v>0</v>
      </c>
      <c r="S75" s="21">
        <f t="shared" si="24"/>
        <v>0</v>
      </c>
      <c r="T75" s="21">
        <f t="shared" si="24"/>
        <v>0</v>
      </c>
      <c r="U75" s="21">
        <f t="shared" si="24"/>
        <v>0</v>
      </c>
      <c r="V75" s="21">
        <f t="shared" si="24"/>
        <v>0</v>
      </c>
      <c r="W75" s="21">
        <f t="shared" si="24"/>
        <v>0</v>
      </c>
      <c r="X75" s="21">
        <f t="shared" si="24"/>
        <v>0</v>
      </c>
      <c r="Y75" s="21">
        <f t="shared" si="24"/>
        <v>0</v>
      </c>
      <c r="Z75" s="21">
        <f t="shared" si="24"/>
        <v>0</v>
      </c>
      <c r="AA75" s="21">
        <f t="shared" si="24"/>
        <v>0</v>
      </c>
      <c r="AB75" s="21">
        <f t="shared" si="24"/>
        <v>0</v>
      </c>
      <c r="AC75" s="21">
        <f t="shared" si="24"/>
        <v>0</v>
      </c>
      <c r="AD75" s="21">
        <f t="shared" si="24"/>
        <v>0</v>
      </c>
      <c r="AE75" s="21">
        <f t="shared" si="24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5">+C81+C91</f>
        <v>0</v>
      </c>
      <c r="D80" s="21">
        <f t="shared" si="25"/>
        <v>0</v>
      </c>
      <c r="E80" s="21">
        <f t="shared" si="25"/>
        <v>0</v>
      </c>
      <c r="F80" s="21">
        <f t="shared" si="25"/>
        <v>0</v>
      </c>
      <c r="G80" s="21">
        <f t="shared" si="25"/>
        <v>0</v>
      </c>
      <c r="H80" s="21">
        <f t="shared" si="25"/>
        <v>0</v>
      </c>
      <c r="I80" s="21">
        <f t="shared" si="25"/>
        <v>0</v>
      </c>
      <c r="J80" s="21">
        <f t="shared" si="25"/>
        <v>0</v>
      </c>
      <c r="K80" s="21">
        <f t="shared" si="25"/>
        <v>0</v>
      </c>
      <c r="L80" s="21">
        <f t="shared" si="25"/>
        <v>0</v>
      </c>
      <c r="M80" s="21">
        <f t="shared" si="25"/>
        <v>0</v>
      </c>
      <c r="N80" s="21">
        <f t="shared" si="25"/>
        <v>0</v>
      </c>
      <c r="O80" s="21">
        <f t="shared" si="25"/>
        <v>0</v>
      </c>
      <c r="P80" s="21">
        <f t="shared" si="25"/>
        <v>0</v>
      </c>
      <c r="Q80" s="21">
        <f t="shared" si="25"/>
        <v>0</v>
      </c>
      <c r="R80" s="21">
        <f t="shared" si="25"/>
        <v>0</v>
      </c>
      <c r="S80" s="21">
        <f t="shared" si="25"/>
        <v>0</v>
      </c>
      <c r="T80" s="21">
        <f t="shared" si="25"/>
        <v>0</v>
      </c>
      <c r="U80" s="21">
        <f t="shared" si="25"/>
        <v>0</v>
      </c>
      <c r="V80" s="21">
        <f t="shared" si="25"/>
        <v>0</v>
      </c>
      <c r="W80" s="21">
        <f t="shared" si="25"/>
        <v>0</v>
      </c>
      <c r="X80" s="21">
        <f t="shared" si="25"/>
        <v>0</v>
      </c>
      <c r="Y80" s="21">
        <f t="shared" si="25"/>
        <v>0</v>
      </c>
      <c r="Z80" s="21">
        <f t="shared" si="25"/>
        <v>0</v>
      </c>
      <c r="AA80" s="21">
        <f t="shared" si="25"/>
        <v>0</v>
      </c>
      <c r="AB80" s="21">
        <f t="shared" si="25"/>
        <v>0</v>
      </c>
      <c r="AC80" s="21">
        <f t="shared" si="25"/>
        <v>0</v>
      </c>
      <c r="AD80" s="21">
        <f t="shared" si="25"/>
        <v>0</v>
      </c>
      <c r="AE80" s="21">
        <f t="shared" si="25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6">+C82+C83+C84</f>
        <v>0</v>
      </c>
      <c r="D81" s="21">
        <f t="shared" si="26"/>
        <v>0</v>
      </c>
      <c r="E81" s="21">
        <f t="shared" si="26"/>
        <v>0</v>
      </c>
      <c r="F81" s="21">
        <f t="shared" si="26"/>
        <v>0</v>
      </c>
      <c r="G81" s="21">
        <f t="shared" si="26"/>
        <v>0</v>
      </c>
      <c r="H81" s="21">
        <f t="shared" si="26"/>
        <v>0</v>
      </c>
      <c r="I81" s="21">
        <f t="shared" si="26"/>
        <v>0</v>
      </c>
      <c r="J81" s="21">
        <f t="shared" si="26"/>
        <v>0</v>
      </c>
      <c r="K81" s="21">
        <f t="shared" si="26"/>
        <v>0</v>
      </c>
      <c r="L81" s="21">
        <f t="shared" si="26"/>
        <v>0</v>
      </c>
      <c r="M81" s="21">
        <f t="shared" si="26"/>
        <v>0</v>
      </c>
      <c r="N81" s="21">
        <f t="shared" si="26"/>
        <v>0</v>
      </c>
      <c r="O81" s="21">
        <f t="shared" si="26"/>
        <v>0</v>
      </c>
      <c r="P81" s="21">
        <f t="shared" si="26"/>
        <v>0</v>
      </c>
      <c r="Q81" s="21">
        <f t="shared" si="26"/>
        <v>0</v>
      </c>
      <c r="R81" s="21">
        <f t="shared" si="26"/>
        <v>0</v>
      </c>
      <c r="S81" s="21">
        <f t="shared" si="26"/>
        <v>0</v>
      </c>
      <c r="T81" s="21">
        <f t="shared" si="26"/>
        <v>0</v>
      </c>
      <c r="U81" s="21">
        <f t="shared" si="26"/>
        <v>0</v>
      </c>
      <c r="V81" s="21">
        <f t="shared" si="26"/>
        <v>0</v>
      </c>
      <c r="W81" s="21">
        <f t="shared" si="26"/>
        <v>0</v>
      </c>
      <c r="X81" s="21">
        <f t="shared" si="26"/>
        <v>0</v>
      </c>
      <c r="Y81" s="21">
        <f t="shared" si="26"/>
        <v>0</v>
      </c>
      <c r="Z81" s="21">
        <f t="shared" si="26"/>
        <v>0</v>
      </c>
      <c r="AA81" s="21">
        <f t="shared" si="26"/>
        <v>0</v>
      </c>
      <c r="AB81" s="21">
        <f t="shared" si="26"/>
        <v>0</v>
      </c>
      <c r="AC81" s="21">
        <f t="shared" si="26"/>
        <v>0</v>
      </c>
      <c r="AD81" s="21">
        <f t="shared" si="26"/>
        <v>0</v>
      </c>
      <c r="AE81" s="21">
        <f t="shared" si="26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7">+C85+C86+C87+C88+C89+C90</f>
        <v>0</v>
      </c>
      <c r="D84" s="21">
        <f t="shared" si="27"/>
        <v>0</v>
      </c>
      <c r="E84" s="21">
        <f t="shared" si="27"/>
        <v>0</v>
      </c>
      <c r="F84" s="21">
        <f t="shared" si="27"/>
        <v>0</v>
      </c>
      <c r="G84" s="21">
        <f t="shared" si="27"/>
        <v>0</v>
      </c>
      <c r="H84" s="21">
        <f t="shared" si="27"/>
        <v>0</v>
      </c>
      <c r="I84" s="21">
        <f t="shared" si="27"/>
        <v>0</v>
      </c>
      <c r="J84" s="21">
        <f t="shared" si="27"/>
        <v>0</v>
      </c>
      <c r="K84" s="21">
        <f t="shared" si="27"/>
        <v>0</v>
      </c>
      <c r="L84" s="21">
        <f t="shared" si="27"/>
        <v>0</v>
      </c>
      <c r="M84" s="21">
        <f t="shared" si="27"/>
        <v>0</v>
      </c>
      <c r="N84" s="21">
        <f t="shared" si="27"/>
        <v>0</v>
      </c>
      <c r="O84" s="21">
        <f t="shared" si="27"/>
        <v>0</v>
      </c>
      <c r="P84" s="21">
        <f t="shared" si="27"/>
        <v>0</v>
      </c>
      <c r="Q84" s="21">
        <f t="shared" si="27"/>
        <v>0</v>
      </c>
      <c r="R84" s="21">
        <f t="shared" si="27"/>
        <v>0</v>
      </c>
      <c r="S84" s="21">
        <f t="shared" si="27"/>
        <v>0</v>
      </c>
      <c r="T84" s="21">
        <f t="shared" si="27"/>
        <v>0</v>
      </c>
      <c r="U84" s="21">
        <f t="shared" si="27"/>
        <v>0</v>
      </c>
      <c r="V84" s="21">
        <f t="shared" si="27"/>
        <v>0</v>
      </c>
      <c r="W84" s="21">
        <f t="shared" si="27"/>
        <v>0</v>
      </c>
      <c r="X84" s="21">
        <f t="shared" si="27"/>
        <v>0</v>
      </c>
      <c r="Y84" s="21">
        <f t="shared" si="27"/>
        <v>0</v>
      </c>
      <c r="Z84" s="21">
        <f t="shared" si="27"/>
        <v>0</v>
      </c>
      <c r="AA84" s="21">
        <f t="shared" si="27"/>
        <v>0</v>
      </c>
      <c r="AB84" s="21">
        <f t="shared" si="27"/>
        <v>0</v>
      </c>
      <c r="AC84" s="21">
        <f t="shared" si="27"/>
        <v>0</v>
      </c>
      <c r="AD84" s="21">
        <f t="shared" si="27"/>
        <v>0</v>
      </c>
      <c r="AE84" s="21">
        <f t="shared" si="27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8">+C92+C93+C94</f>
        <v>0</v>
      </c>
      <c r="D91" s="21">
        <f t="shared" si="28"/>
        <v>0</v>
      </c>
      <c r="E91" s="21">
        <f t="shared" si="28"/>
        <v>0</v>
      </c>
      <c r="F91" s="21">
        <f t="shared" si="28"/>
        <v>0</v>
      </c>
      <c r="G91" s="21">
        <f t="shared" si="28"/>
        <v>0</v>
      </c>
      <c r="H91" s="21">
        <f t="shared" si="28"/>
        <v>0</v>
      </c>
      <c r="I91" s="21">
        <f t="shared" si="28"/>
        <v>0</v>
      </c>
      <c r="J91" s="21">
        <f t="shared" si="28"/>
        <v>0</v>
      </c>
      <c r="K91" s="21">
        <f t="shared" si="28"/>
        <v>0</v>
      </c>
      <c r="L91" s="21">
        <f t="shared" si="28"/>
        <v>0</v>
      </c>
      <c r="M91" s="21">
        <f t="shared" si="28"/>
        <v>0</v>
      </c>
      <c r="N91" s="21">
        <f t="shared" si="28"/>
        <v>0</v>
      </c>
      <c r="O91" s="21">
        <f t="shared" si="28"/>
        <v>0</v>
      </c>
      <c r="P91" s="21">
        <f t="shared" si="28"/>
        <v>0</v>
      </c>
      <c r="Q91" s="21">
        <f t="shared" si="28"/>
        <v>0</v>
      </c>
      <c r="R91" s="21">
        <f t="shared" si="28"/>
        <v>0</v>
      </c>
      <c r="S91" s="21">
        <f t="shared" si="28"/>
        <v>0</v>
      </c>
      <c r="T91" s="21">
        <f t="shared" si="28"/>
        <v>0</v>
      </c>
      <c r="U91" s="21">
        <f t="shared" si="28"/>
        <v>0</v>
      </c>
      <c r="V91" s="21">
        <f t="shared" si="28"/>
        <v>0</v>
      </c>
      <c r="W91" s="21">
        <f t="shared" si="28"/>
        <v>0</v>
      </c>
      <c r="X91" s="21">
        <f t="shared" si="28"/>
        <v>0</v>
      </c>
      <c r="Y91" s="21">
        <f t="shared" si="28"/>
        <v>0</v>
      </c>
      <c r="Z91" s="21">
        <f t="shared" si="28"/>
        <v>0</v>
      </c>
      <c r="AA91" s="21">
        <f t="shared" si="28"/>
        <v>0</v>
      </c>
      <c r="AB91" s="21">
        <f t="shared" si="28"/>
        <v>0</v>
      </c>
      <c r="AC91" s="21">
        <f t="shared" si="28"/>
        <v>0</v>
      </c>
      <c r="AD91" s="21">
        <f t="shared" si="28"/>
        <v>0</v>
      </c>
      <c r="AE91" s="21">
        <f t="shared" si="28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9">+C95+C96+C97+C98+C99+C100</f>
        <v>0</v>
      </c>
      <c r="D94" s="21">
        <f t="shared" si="29"/>
        <v>0</v>
      </c>
      <c r="E94" s="21">
        <f t="shared" si="29"/>
        <v>0</v>
      </c>
      <c r="F94" s="21">
        <f t="shared" si="29"/>
        <v>0</v>
      </c>
      <c r="G94" s="21">
        <f t="shared" si="29"/>
        <v>0</v>
      </c>
      <c r="H94" s="21">
        <f t="shared" si="29"/>
        <v>0</v>
      </c>
      <c r="I94" s="21">
        <f t="shared" si="29"/>
        <v>0</v>
      </c>
      <c r="J94" s="21">
        <f t="shared" si="29"/>
        <v>0</v>
      </c>
      <c r="K94" s="21">
        <f t="shared" si="29"/>
        <v>0</v>
      </c>
      <c r="L94" s="21">
        <f t="shared" si="29"/>
        <v>0</v>
      </c>
      <c r="M94" s="21">
        <f t="shared" si="29"/>
        <v>0</v>
      </c>
      <c r="N94" s="21">
        <f t="shared" si="29"/>
        <v>0</v>
      </c>
      <c r="O94" s="21">
        <f t="shared" si="29"/>
        <v>0</v>
      </c>
      <c r="P94" s="21">
        <f t="shared" si="29"/>
        <v>0</v>
      </c>
      <c r="Q94" s="21">
        <f t="shared" si="29"/>
        <v>0</v>
      </c>
      <c r="R94" s="21">
        <f t="shared" si="29"/>
        <v>0</v>
      </c>
      <c r="S94" s="21">
        <f t="shared" si="29"/>
        <v>0</v>
      </c>
      <c r="T94" s="21">
        <f t="shared" si="29"/>
        <v>0</v>
      </c>
      <c r="U94" s="21">
        <f t="shared" si="29"/>
        <v>0</v>
      </c>
      <c r="V94" s="21">
        <f t="shared" si="29"/>
        <v>0</v>
      </c>
      <c r="W94" s="21">
        <f t="shared" si="29"/>
        <v>0</v>
      </c>
      <c r="X94" s="21">
        <f t="shared" si="29"/>
        <v>0</v>
      </c>
      <c r="Y94" s="21">
        <f t="shared" si="29"/>
        <v>0</v>
      </c>
      <c r="Z94" s="21">
        <f t="shared" si="29"/>
        <v>0</v>
      </c>
      <c r="AA94" s="21">
        <f t="shared" si="29"/>
        <v>0</v>
      </c>
      <c r="AB94" s="21">
        <f t="shared" si="29"/>
        <v>0</v>
      </c>
      <c r="AC94" s="21">
        <f t="shared" si="29"/>
        <v>0</v>
      </c>
      <c r="AD94" s="21">
        <f t="shared" si="29"/>
        <v>0</v>
      </c>
      <c r="AE94" s="21">
        <f t="shared" si="29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30">+C103+C107+C110</f>
        <v>0</v>
      </c>
      <c r="D102" s="21">
        <f t="shared" si="30"/>
        <v>0</v>
      </c>
      <c r="E102" s="21">
        <f t="shared" si="30"/>
        <v>0</v>
      </c>
      <c r="F102" s="21">
        <f t="shared" si="30"/>
        <v>0</v>
      </c>
      <c r="G102" s="21">
        <f t="shared" si="30"/>
        <v>0</v>
      </c>
      <c r="H102" s="21">
        <f t="shared" si="30"/>
        <v>0</v>
      </c>
      <c r="I102" s="21">
        <f t="shared" si="30"/>
        <v>0</v>
      </c>
      <c r="J102" s="21">
        <f t="shared" si="30"/>
        <v>0</v>
      </c>
      <c r="K102" s="21">
        <f t="shared" si="30"/>
        <v>0</v>
      </c>
      <c r="L102" s="21">
        <f t="shared" si="30"/>
        <v>0</v>
      </c>
      <c r="M102" s="21">
        <f t="shared" si="30"/>
        <v>0</v>
      </c>
      <c r="N102" s="21">
        <f t="shared" si="30"/>
        <v>0</v>
      </c>
      <c r="O102" s="21">
        <f t="shared" si="30"/>
        <v>0</v>
      </c>
      <c r="P102" s="21">
        <f t="shared" si="30"/>
        <v>0</v>
      </c>
      <c r="Q102" s="21">
        <f t="shared" si="30"/>
        <v>0</v>
      </c>
      <c r="R102" s="21">
        <f t="shared" si="30"/>
        <v>0</v>
      </c>
      <c r="S102" s="21">
        <f t="shared" si="30"/>
        <v>0</v>
      </c>
      <c r="T102" s="21">
        <f t="shared" si="30"/>
        <v>0</v>
      </c>
      <c r="U102" s="21">
        <f t="shared" si="30"/>
        <v>0</v>
      </c>
      <c r="V102" s="21">
        <f t="shared" si="30"/>
        <v>0</v>
      </c>
      <c r="W102" s="21">
        <f t="shared" si="30"/>
        <v>0</v>
      </c>
      <c r="X102" s="21">
        <f t="shared" si="30"/>
        <v>0</v>
      </c>
      <c r="Y102" s="21">
        <f t="shared" si="30"/>
        <v>0</v>
      </c>
      <c r="Z102" s="21">
        <f t="shared" si="30"/>
        <v>0</v>
      </c>
      <c r="AA102" s="21">
        <f t="shared" si="30"/>
        <v>0</v>
      </c>
      <c r="AB102" s="21">
        <f t="shared" si="30"/>
        <v>0</v>
      </c>
      <c r="AC102" s="21">
        <f t="shared" si="30"/>
        <v>0</v>
      </c>
      <c r="AD102" s="21">
        <f t="shared" si="30"/>
        <v>0</v>
      </c>
      <c r="AE102" s="21">
        <f t="shared" si="30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1">+C104+C105+C106</f>
        <v>0</v>
      </c>
      <c r="D103" s="21">
        <f t="shared" si="31"/>
        <v>0</v>
      </c>
      <c r="E103" s="21">
        <f t="shared" si="31"/>
        <v>0</v>
      </c>
      <c r="F103" s="21">
        <f t="shared" si="31"/>
        <v>0</v>
      </c>
      <c r="G103" s="21">
        <f t="shared" si="31"/>
        <v>0</v>
      </c>
      <c r="H103" s="21">
        <f t="shared" si="31"/>
        <v>0</v>
      </c>
      <c r="I103" s="21">
        <f t="shared" si="31"/>
        <v>0</v>
      </c>
      <c r="J103" s="21">
        <f t="shared" si="31"/>
        <v>0</v>
      </c>
      <c r="K103" s="21">
        <f t="shared" si="31"/>
        <v>0</v>
      </c>
      <c r="L103" s="21">
        <f t="shared" si="31"/>
        <v>0</v>
      </c>
      <c r="M103" s="21">
        <f t="shared" si="31"/>
        <v>0</v>
      </c>
      <c r="N103" s="21">
        <f t="shared" si="31"/>
        <v>0</v>
      </c>
      <c r="O103" s="21">
        <f t="shared" si="31"/>
        <v>0</v>
      </c>
      <c r="P103" s="21">
        <f t="shared" si="31"/>
        <v>0</v>
      </c>
      <c r="Q103" s="21">
        <f t="shared" si="31"/>
        <v>0</v>
      </c>
      <c r="R103" s="21">
        <f t="shared" si="31"/>
        <v>0</v>
      </c>
      <c r="S103" s="21">
        <f t="shared" si="31"/>
        <v>0</v>
      </c>
      <c r="T103" s="21">
        <f t="shared" si="31"/>
        <v>0</v>
      </c>
      <c r="U103" s="21">
        <f t="shared" si="31"/>
        <v>0</v>
      </c>
      <c r="V103" s="21">
        <f t="shared" si="31"/>
        <v>0</v>
      </c>
      <c r="W103" s="21">
        <f t="shared" si="31"/>
        <v>0</v>
      </c>
      <c r="X103" s="21">
        <f t="shared" si="31"/>
        <v>0</v>
      </c>
      <c r="Y103" s="21">
        <f t="shared" si="31"/>
        <v>0</v>
      </c>
      <c r="Z103" s="21">
        <f t="shared" si="31"/>
        <v>0</v>
      </c>
      <c r="AA103" s="21">
        <f t="shared" si="31"/>
        <v>0</v>
      </c>
      <c r="AB103" s="21">
        <f t="shared" si="31"/>
        <v>0</v>
      </c>
      <c r="AC103" s="21">
        <f t="shared" si="31"/>
        <v>0</v>
      </c>
      <c r="AD103" s="21">
        <f t="shared" si="31"/>
        <v>0</v>
      </c>
      <c r="AE103" s="21">
        <f t="shared" si="31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2">+C108+C109</f>
        <v>0</v>
      </c>
      <c r="D107" s="21">
        <f t="shared" si="32"/>
        <v>0</v>
      </c>
      <c r="E107" s="21">
        <f t="shared" si="32"/>
        <v>0</v>
      </c>
      <c r="F107" s="21">
        <f t="shared" si="32"/>
        <v>0</v>
      </c>
      <c r="G107" s="21">
        <f t="shared" si="32"/>
        <v>0</v>
      </c>
      <c r="H107" s="21">
        <f t="shared" si="32"/>
        <v>0</v>
      </c>
      <c r="I107" s="21">
        <f t="shared" si="32"/>
        <v>0</v>
      </c>
      <c r="J107" s="21">
        <f t="shared" si="32"/>
        <v>0</v>
      </c>
      <c r="K107" s="21">
        <f t="shared" si="32"/>
        <v>0</v>
      </c>
      <c r="L107" s="21">
        <f t="shared" si="32"/>
        <v>0</v>
      </c>
      <c r="M107" s="21">
        <f t="shared" si="32"/>
        <v>0</v>
      </c>
      <c r="N107" s="21">
        <f t="shared" si="32"/>
        <v>0</v>
      </c>
      <c r="O107" s="21">
        <f t="shared" si="32"/>
        <v>0</v>
      </c>
      <c r="P107" s="21">
        <f t="shared" si="32"/>
        <v>0</v>
      </c>
      <c r="Q107" s="21">
        <f t="shared" si="32"/>
        <v>0</v>
      </c>
      <c r="R107" s="21">
        <f t="shared" si="32"/>
        <v>0</v>
      </c>
      <c r="S107" s="21">
        <f t="shared" si="32"/>
        <v>0</v>
      </c>
      <c r="T107" s="21">
        <f t="shared" si="32"/>
        <v>0</v>
      </c>
      <c r="U107" s="21">
        <f t="shared" si="32"/>
        <v>0</v>
      </c>
      <c r="V107" s="21">
        <f t="shared" si="32"/>
        <v>0</v>
      </c>
      <c r="W107" s="21">
        <f t="shared" si="32"/>
        <v>0</v>
      </c>
      <c r="X107" s="21">
        <f t="shared" si="32"/>
        <v>0</v>
      </c>
      <c r="Y107" s="21">
        <f t="shared" si="32"/>
        <v>0</v>
      </c>
      <c r="Z107" s="21">
        <f t="shared" si="32"/>
        <v>0</v>
      </c>
      <c r="AA107" s="21">
        <f t="shared" si="32"/>
        <v>0</v>
      </c>
      <c r="AB107" s="21">
        <f t="shared" si="32"/>
        <v>0</v>
      </c>
      <c r="AC107" s="21">
        <f t="shared" si="32"/>
        <v>0</v>
      </c>
      <c r="AD107" s="21">
        <f t="shared" si="32"/>
        <v>0</v>
      </c>
      <c r="AE107" s="21">
        <f t="shared" si="3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3">+C112+C122+C141+C149+C154+C160+C173+C187</f>
        <v>8.5905471936257311E-5</v>
      </c>
      <c r="D111" s="21">
        <f t="shared" si="33"/>
        <v>8.5905471936257324E-5</v>
      </c>
      <c r="E111" s="21">
        <f t="shared" si="33"/>
        <v>8.5905471936257324E-5</v>
      </c>
      <c r="F111" s="21">
        <f t="shared" si="33"/>
        <v>8.5905471936257311E-5</v>
      </c>
      <c r="G111" s="21">
        <f t="shared" si="33"/>
        <v>8.5905471936257324E-5</v>
      </c>
      <c r="H111" s="21">
        <f t="shared" si="33"/>
        <v>8.5905471936257297E-5</v>
      </c>
      <c r="I111" s="21">
        <f t="shared" si="33"/>
        <v>8.5905471936257311E-5</v>
      </c>
      <c r="J111" s="21">
        <f t="shared" si="33"/>
        <v>8.5905471936257297E-5</v>
      </c>
      <c r="K111" s="21">
        <f t="shared" si="33"/>
        <v>8.5905471936257297E-5</v>
      </c>
      <c r="L111" s="21">
        <f t="shared" si="33"/>
        <v>8.5905471936257297E-5</v>
      </c>
      <c r="M111" s="21">
        <f t="shared" si="33"/>
        <v>8.5905471936257311E-5</v>
      </c>
      <c r="N111" s="21">
        <f t="shared" si="33"/>
        <v>8.5905471936257311E-5</v>
      </c>
      <c r="O111" s="21">
        <f t="shared" si="33"/>
        <v>8.5905471936257297E-5</v>
      </c>
      <c r="P111" s="21">
        <f t="shared" si="33"/>
        <v>8.6203629651265129E-5</v>
      </c>
      <c r="Q111" s="21">
        <f t="shared" si="33"/>
        <v>8.6511544766987948E-5</v>
      </c>
      <c r="R111" s="21">
        <f t="shared" si="33"/>
        <v>8.685211552911335E-5</v>
      </c>
      <c r="S111" s="21">
        <f t="shared" si="33"/>
        <v>8.7212231161660212E-5</v>
      </c>
      <c r="T111" s="21">
        <f t="shared" si="33"/>
        <v>8.7549809543497204E-5</v>
      </c>
      <c r="U111" s="21">
        <f t="shared" si="33"/>
        <v>8.7925512805259176E-5</v>
      </c>
      <c r="V111" s="21">
        <f t="shared" si="33"/>
        <v>8.8368274183288722E-5</v>
      </c>
      <c r="W111" s="21">
        <f t="shared" si="33"/>
        <v>8.8854774589167628E-5</v>
      </c>
      <c r="X111" s="21">
        <f t="shared" si="33"/>
        <v>8.9348051977992059E-5</v>
      </c>
      <c r="Y111" s="21">
        <f t="shared" si="33"/>
        <v>7.4981336227460742E-5</v>
      </c>
      <c r="Z111" s="21">
        <f t="shared" si="33"/>
        <v>6.0495975526070415E-5</v>
      </c>
      <c r="AA111" s="21">
        <f t="shared" si="33"/>
        <v>6.4763670141986977E-5</v>
      </c>
      <c r="AB111" s="21">
        <f t="shared" si="33"/>
        <v>6.9064874341667604E-5</v>
      </c>
      <c r="AC111" s="21">
        <f t="shared" si="33"/>
        <v>5.616056521259088E-5</v>
      </c>
      <c r="AD111" s="21">
        <f t="shared" si="33"/>
        <v>4.5934015150177192E-5</v>
      </c>
      <c r="AE111" s="21">
        <f t="shared" si="33"/>
        <v>3.5565497889028592E-5</v>
      </c>
    </row>
    <row r="112" spans="1:31" x14ac:dyDescent="0.2">
      <c r="A112" s="13" t="s">
        <v>250</v>
      </c>
      <c r="B112" s="4" t="s">
        <v>251</v>
      </c>
      <c r="C112" s="21">
        <f t="shared" ref="C112:AE112" si="34">+C113+C114+C115+C116+C121</f>
        <v>0</v>
      </c>
      <c r="D112" s="21">
        <f t="shared" si="34"/>
        <v>0</v>
      </c>
      <c r="E112" s="21">
        <f t="shared" si="34"/>
        <v>0</v>
      </c>
      <c r="F112" s="21">
        <f t="shared" si="34"/>
        <v>0</v>
      </c>
      <c r="G112" s="21">
        <f t="shared" si="34"/>
        <v>0</v>
      </c>
      <c r="H112" s="21">
        <f t="shared" si="34"/>
        <v>0</v>
      </c>
      <c r="I112" s="21">
        <f t="shared" si="34"/>
        <v>0</v>
      </c>
      <c r="J112" s="21">
        <f t="shared" si="34"/>
        <v>0</v>
      </c>
      <c r="K112" s="21">
        <f t="shared" si="34"/>
        <v>0</v>
      </c>
      <c r="L112" s="21">
        <f t="shared" si="34"/>
        <v>0</v>
      </c>
      <c r="M112" s="21">
        <f t="shared" si="34"/>
        <v>0</v>
      </c>
      <c r="N112" s="21">
        <f t="shared" si="34"/>
        <v>0</v>
      </c>
      <c r="O112" s="21">
        <f t="shared" si="34"/>
        <v>0</v>
      </c>
      <c r="P112" s="21">
        <f t="shared" si="34"/>
        <v>0</v>
      </c>
      <c r="Q112" s="21">
        <f t="shared" si="34"/>
        <v>0</v>
      </c>
      <c r="R112" s="21">
        <f t="shared" si="34"/>
        <v>0</v>
      </c>
      <c r="S112" s="21">
        <f t="shared" si="34"/>
        <v>0</v>
      </c>
      <c r="T112" s="21">
        <f t="shared" si="34"/>
        <v>0</v>
      </c>
      <c r="U112" s="21">
        <f t="shared" si="34"/>
        <v>0</v>
      </c>
      <c r="V112" s="21">
        <f t="shared" si="34"/>
        <v>0</v>
      </c>
      <c r="W112" s="21">
        <f t="shared" si="34"/>
        <v>0</v>
      </c>
      <c r="X112" s="21">
        <f t="shared" si="34"/>
        <v>0</v>
      </c>
      <c r="Y112" s="21">
        <f t="shared" si="34"/>
        <v>0</v>
      </c>
      <c r="Z112" s="21">
        <f t="shared" si="34"/>
        <v>0</v>
      </c>
      <c r="AA112" s="21">
        <f t="shared" si="34"/>
        <v>0</v>
      </c>
      <c r="AB112" s="21">
        <f t="shared" si="34"/>
        <v>0</v>
      </c>
      <c r="AC112" s="21">
        <f t="shared" si="34"/>
        <v>0</v>
      </c>
      <c r="AD112" s="21">
        <f t="shared" si="34"/>
        <v>0</v>
      </c>
      <c r="AE112" s="21">
        <f t="shared" si="3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5">+D124+D125+D126+D137</f>
        <v>0</v>
      </c>
      <c r="E122" s="21">
        <f t="shared" si="35"/>
        <v>0</v>
      </c>
      <c r="F122" s="21">
        <f t="shared" si="35"/>
        <v>0</v>
      </c>
      <c r="G122" s="21">
        <f t="shared" si="35"/>
        <v>0</v>
      </c>
      <c r="H122" s="21">
        <f t="shared" si="35"/>
        <v>0</v>
      </c>
      <c r="I122" s="21">
        <f t="shared" si="35"/>
        <v>0</v>
      </c>
      <c r="J122" s="21">
        <f t="shared" si="35"/>
        <v>0</v>
      </c>
      <c r="K122" s="21">
        <f t="shared" si="35"/>
        <v>0</v>
      </c>
      <c r="L122" s="21">
        <f t="shared" si="35"/>
        <v>0</v>
      </c>
      <c r="M122" s="21">
        <f t="shared" si="35"/>
        <v>0</v>
      </c>
      <c r="N122" s="21">
        <f t="shared" si="35"/>
        <v>0</v>
      </c>
      <c r="O122" s="21">
        <f t="shared" si="35"/>
        <v>0</v>
      </c>
      <c r="P122" s="21">
        <f t="shared" si="35"/>
        <v>0</v>
      </c>
      <c r="Q122" s="21">
        <f t="shared" si="35"/>
        <v>0</v>
      </c>
      <c r="R122" s="21">
        <f t="shared" si="35"/>
        <v>0</v>
      </c>
      <c r="S122" s="21">
        <f t="shared" si="35"/>
        <v>0</v>
      </c>
      <c r="T122" s="21">
        <f t="shared" si="35"/>
        <v>0</v>
      </c>
      <c r="U122" s="21">
        <f t="shared" si="35"/>
        <v>0</v>
      </c>
      <c r="V122" s="21">
        <f t="shared" si="35"/>
        <v>0</v>
      </c>
      <c r="W122" s="21">
        <f t="shared" si="35"/>
        <v>0</v>
      </c>
      <c r="X122" s="21">
        <f t="shared" si="35"/>
        <v>0</v>
      </c>
      <c r="Y122" s="21">
        <f t="shared" si="35"/>
        <v>0</v>
      </c>
      <c r="Z122" s="21">
        <f t="shared" si="35"/>
        <v>0</v>
      </c>
      <c r="AA122" s="21">
        <f t="shared" si="35"/>
        <v>0</v>
      </c>
      <c r="AB122" s="21">
        <f t="shared" si="35"/>
        <v>0</v>
      </c>
      <c r="AC122" s="21">
        <f t="shared" si="35"/>
        <v>0</v>
      </c>
      <c r="AD122" s="21">
        <f t="shared" si="35"/>
        <v>0</v>
      </c>
      <c r="AE122" s="21">
        <f t="shared" si="3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6">+D138+D139</f>
        <v>0</v>
      </c>
      <c r="E137" s="21">
        <f t="shared" si="36"/>
        <v>0</v>
      </c>
      <c r="F137" s="21">
        <f t="shared" si="36"/>
        <v>0</v>
      </c>
      <c r="G137" s="21">
        <f t="shared" si="36"/>
        <v>0</v>
      </c>
      <c r="H137" s="21">
        <f t="shared" si="36"/>
        <v>0</v>
      </c>
      <c r="I137" s="21">
        <f t="shared" si="36"/>
        <v>0</v>
      </c>
      <c r="J137" s="21">
        <f t="shared" si="36"/>
        <v>0</v>
      </c>
      <c r="K137" s="21">
        <f t="shared" si="36"/>
        <v>0</v>
      </c>
      <c r="L137" s="21">
        <f t="shared" si="36"/>
        <v>0</v>
      </c>
      <c r="M137" s="21">
        <f t="shared" si="36"/>
        <v>0</v>
      </c>
      <c r="N137" s="21">
        <f t="shared" si="36"/>
        <v>0</v>
      </c>
      <c r="O137" s="21">
        <f t="shared" si="36"/>
        <v>0</v>
      </c>
      <c r="P137" s="21">
        <f t="shared" si="36"/>
        <v>0</v>
      </c>
      <c r="Q137" s="21">
        <f t="shared" si="36"/>
        <v>0</v>
      </c>
      <c r="R137" s="21">
        <f t="shared" si="36"/>
        <v>0</v>
      </c>
      <c r="S137" s="21">
        <f t="shared" si="36"/>
        <v>0</v>
      </c>
      <c r="T137" s="21">
        <f t="shared" si="36"/>
        <v>0</v>
      </c>
      <c r="U137" s="21">
        <f t="shared" si="36"/>
        <v>0</v>
      </c>
      <c r="V137" s="21">
        <f t="shared" si="36"/>
        <v>0</v>
      </c>
      <c r="W137" s="21">
        <f t="shared" si="36"/>
        <v>0</v>
      </c>
      <c r="X137" s="21">
        <f t="shared" si="36"/>
        <v>0</v>
      </c>
      <c r="Y137" s="21">
        <f t="shared" si="36"/>
        <v>0</v>
      </c>
      <c r="Z137" s="21">
        <f t="shared" si="36"/>
        <v>0</v>
      </c>
      <c r="AA137" s="21">
        <f t="shared" si="36"/>
        <v>0</v>
      </c>
      <c r="AB137" s="21">
        <f t="shared" si="36"/>
        <v>0</v>
      </c>
      <c r="AC137" s="21">
        <f t="shared" si="36"/>
        <v>0</v>
      </c>
      <c r="AD137" s="21">
        <f t="shared" si="36"/>
        <v>0</v>
      </c>
      <c r="AE137" s="21">
        <f t="shared" si="36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7">+C142+C143+C144+C145+C146+C147</f>
        <v>0</v>
      </c>
      <c r="D141" s="21">
        <f t="shared" si="37"/>
        <v>0</v>
      </c>
      <c r="E141" s="21">
        <f t="shared" si="37"/>
        <v>0</v>
      </c>
      <c r="F141" s="21">
        <f t="shared" si="37"/>
        <v>0</v>
      </c>
      <c r="G141" s="21">
        <f t="shared" si="37"/>
        <v>0</v>
      </c>
      <c r="H141" s="21">
        <f t="shared" si="37"/>
        <v>0</v>
      </c>
      <c r="I141" s="21">
        <f t="shared" si="37"/>
        <v>0</v>
      </c>
      <c r="J141" s="21">
        <f t="shared" si="37"/>
        <v>0</v>
      </c>
      <c r="K141" s="21">
        <f t="shared" si="37"/>
        <v>0</v>
      </c>
      <c r="L141" s="21">
        <f t="shared" si="37"/>
        <v>0</v>
      </c>
      <c r="M141" s="21">
        <f t="shared" si="37"/>
        <v>0</v>
      </c>
      <c r="N141" s="21">
        <f t="shared" si="37"/>
        <v>0</v>
      </c>
      <c r="O141" s="21">
        <f t="shared" si="37"/>
        <v>0</v>
      </c>
      <c r="P141" s="21">
        <f t="shared" si="37"/>
        <v>0</v>
      </c>
      <c r="Q141" s="21">
        <f t="shared" si="37"/>
        <v>0</v>
      </c>
      <c r="R141" s="21">
        <f t="shared" si="37"/>
        <v>0</v>
      </c>
      <c r="S141" s="21">
        <f t="shared" si="37"/>
        <v>0</v>
      </c>
      <c r="T141" s="21">
        <f t="shared" si="37"/>
        <v>0</v>
      </c>
      <c r="U141" s="21">
        <f t="shared" si="37"/>
        <v>0</v>
      </c>
      <c r="V141" s="21">
        <f t="shared" si="37"/>
        <v>0</v>
      </c>
      <c r="W141" s="21">
        <f t="shared" si="37"/>
        <v>0</v>
      </c>
      <c r="X141" s="21">
        <f t="shared" si="37"/>
        <v>0</v>
      </c>
      <c r="Y141" s="21">
        <f t="shared" si="37"/>
        <v>0</v>
      </c>
      <c r="Z141" s="21">
        <f t="shared" si="37"/>
        <v>0</v>
      </c>
      <c r="AA141" s="21">
        <f t="shared" si="37"/>
        <v>0</v>
      </c>
      <c r="AB141" s="21">
        <f t="shared" si="37"/>
        <v>0</v>
      </c>
      <c r="AC141" s="21">
        <f t="shared" si="37"/>
        <v>0</v>
      </c>
      <c r="AD141" s="21">
        <f t="shared" si="37"/>
        <v>0</v>
      </c>
      <c r="AE141" s="21">
        <f t="shared" si="37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8">+C150+C151</f>
        <v>0</v>
      </c>
      <c r="D149" s="21">
        <f t="shared" si="38"/>
        <v>0</v>
      </c>
      <c r="E149" s="21">
        <f t="shared" si="38"/>
        <v>0</v>
      </c>
      <c r="F149" s="21">
        <f t="shared" si="38"/>
        <v>0</v>
      </c>
      <c r="G149" s="21">
        <f t="shared" si="38"/>
        <v>0</v>
      </c>
      <c r="H149" s="21">
        <f t="shared" si="38"/>
        <v>0</v>
      </c>
      <c r="I149" s="21">
        <f t="shared" si="38"/>
        <v>0</v>
      </c>
      <c r="J149" s="21">
        <f t="shared" si="38"/>
        <v>0</v>
      </c>
      <c r="K149" s="21">
        <f t="shared" si="38"/>
        <v>0</v>
      </c>
      <c r="L149" s="21">
        <f t="shared" si="38"/>
        <v>0</v>
      </c>
      <c r="M149" s="21">
        <f t="shared" si="38"/>
        <v>0</v>
      </c>
      <c r="N149" s="21">
        <f t="shared" si="38"/>
        <v>0</v>
      </c>
      <c r="O149" s="21">
        <f t="shared" si="38"/>
        <v>0</v>
      </c>
      <c r="P149" s="21">
        <f t="shared" si="38"/>
        <v>0</v>
      </c>
      <c r="Q149" s="21">
        <f t="shared" si="38"/>
        <v>0</v>
      </c>
      <c r="R149" s="21">
        <f t="shared" si="38"/>
        <v>0</v>
      </c>
      <c r="S149" s="21">
        <f t="shared" si="38"/>
        <v>0</v>
      </c>
      <c r="T149" s="21">
        <f t="shared" si="38"/>
        <v>0</v>
      </c>
      <c r="U149" s="21">
        <f t="shared" si="38"/>
        <v>0</v>
      </c>
      <c r="V149" s="21">
        <f t="shared" si="38"/>
        <v>0</v>
      </c>
      <c r="W149" s="21">
        <f t="shared" si="38"/>
        <v>0</v>
      </c>
      <c r="X149" s="21">
        <f t="shared" si="38"/>
        <v>0</v>
      </c>
      <c r="Y149" s="21">
        <f t="shared" si="38"/>
        <v>0</v>
      </c>
      <c r="Z149" s="21">
        <f t="shared" si="38"/>
        <v>0</v>
      </c>
      <c r="AA149" s="21">
        <f t="shared" si="38"/>
        <v>0</v>
      </c>
      <c r="AB149" s="21">
        <f t="shared" si="38"/>
        <v>0</v>
      </c>
      <c r="AC149" s="21">
        <f t="shared" si="38"/>
        <v>0</v>
      </c>
      <c r="AD149" s="21">
        <f t="shared" si="38"/>
        <v>0</v>
      </c>
      <c r="AE149" s="21">
        <f t="shared" si="38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8.5905471936257311E-5</v>
      </c>
      <c r="D173" s="21">
        <f t="shared" ref="D173:AE173" si="39">+D182</f>
        <v>8.5905471936257324E-5</v>
      </c>
      <c r="E173" s="21">
        <f t="shared" si="39"/>
        <v>8.5905471936257324E-5</v>
      </c>
      <c r="F173" s="21">
        <f t="shared" si="39"/>
        <v>8.5905471936257311E-5</v>
      </c>
      <c r="G173" s="21">
        <f t="shared" si="39"/>
        <v>8.5905471936257324E-5</v>
      </c>
      <c r="H173" s="21">
        <f t="shared" si="39"/>
        <v>8.5905471936257297E-5</v>
      </c>
      <c r="I173" s="21">
        <f t="shared" si="39"/>
        <v>8.5905471936257311E-5</v>
      </c>
      <c r="J173" s="21">
        <f t="shared" si="39"/>
        <v>8.5905471936257297E-5</v>
      </c>
      <c r="K173" s="21">
        <f t="shared" si="39"/>
        <v>8.5905471936257297E-5</v>
      </c>
      <c r="L173" s="21">
        <f t="shared" si="39"/>
        <v>8.5905471936257297E-5</v>
      </c>
      <c r="M173" s="21">
        <f t="shared" si="39"/>
        <v>8.5905471936257311E-5</v>
      </c>
      <c r="N173" s="21">
        <f t="shared" si="39"/>
        <v>8.5905471936257311E-5</v>
      </c>
      <c r="O173" s="21">
        <f t="shared" si="39"/>
        <v>8.5905471936257297E-5</v>
      </c>
      <c r="P173" s="21">
        <f t="shared" si="39"/>
        <v>8.6203629651265129E-5</v>
      </c>
      <c r="Q173" s="21">
        <f t="shared" si="39"/>
        <v>8.6511544766987948E-5</v>
      </c>
      <c r="R173" s="21">
        <f t="shared" si="39"/>
        <v>8.685211552911335E-5</v>
      </c>
      <c r="S173" s="21">
        <f t="shared" si="39"/>
        <v>8.7212231161660212E-5</v>
      </c>
      <c r="T173" s="21">
        <f t="shared" si="39"/>
        <v>8.7549809543497204E-5</v>
      </c>
      <c r="U173" s="21">
        <f t="shared" si="39"/>
        <v>8.7925512805259176E-5</v>
      </c>
      <c r="V173" s="21">
        <f t="shared" si="39"/>
        <v>8.8368274183288722E-5</v>
      </c>
      <c r="W173" s="21">
        <f t="shared" si="39"/>
        <v>8.8854774589167628E-5</v>
      </c>
      <c r="X173" s="21">
        <f t="shared" si="39"/>
        <v>8.9348051977992059E-5</v>
      </c>
      <c r="Y173" s="21">
        <f t="shared" si="39"/>
        <v>7.4981336227460742E-5</v>
      </c>
      <c r="Z173" s="21">
        <f t="shared" si="39"/>
        <v>6.0495975526070415E-5</v>
      </c>
      <c r="AA173" s="21">
        <f t="shared" si="39"/>
        <v>6.4763670141986977E-5</v>
      </c>
      <c r="AB173" s="21">
        <f t="shared" si="39"/>
        <v>6.9064874341667604E-5</v>
      </c>
      <c r="AC173" s="21">
        <f t="shared" si="39"/>
        <v>5.616056521259088E-5</v>
      </c>
      <c r="AD173" s="21">
        <f t="shared" si="39"/>
        <v>4.5934015150177192E-5</v>
      </c>
      <c r="AE173" s="21">
        <f t="shared" si="39"/>
        <v>3.5565497889028592E-5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8.5905471936257311E-5</v>
      </c>
      <c r="D182" s="21">
        <f t="shared" ref="D182:AE182" si="40">+D183+D184+D185</f>
        <v>8.5905471936257324E-5</v>
      </c>
      <c r="E182" s="21">
        <f t="shared" si="40"/>
        <v>8.5905471936257324E-5</v>
      </c>
      <c r="F182" s="21">
        <f t="shared" si="40"/>
        <v>8.5905471936257311E-5</v>
      </c>
      <c r="G182" s="21">
        <f t="shared" si="40"/>
        <v>8.5905471936257324E-5</v>
      </c>
      <c r="H182" s="21">
        <f t="shared" si="40"/>
        <v>8.5905471936257297E-5</v>
      </c>
      <c r="I182" s="21">
        <f t="shared" si="40"/>
        <v>8.5905471936257311E-5</v>
      </c>
      <c r="J182" s="21">
        <f t="shared" si="40"/>
        <v>8.5905471936257297E-5</v>
      </c>
      <c r="K182" s="21">
        <f t="shared" si="40"/>
        <v>8.5905471936257297E-5</v>
      </c>
      <c r="L182" s="21">
        <f t="shared" si="40"/>
        <v>8.5905471936257297E-5</v>
      </c>
      <c r="M182" s="21">
        <f t="shared" si="40"/>
        <v>8.5905471936257311E-5</v>
      </c>
      <c r="N182" s="21">
        <f t="shared" si="40"/>
        <v>8.5905471936257311E-5</v>
      </c>
      <c r="O182" s="21">
        <f t="shared" si="40"/>
        <v>8.5905471936257297E-5</v>
      </c>
      <c r="P182" s="21">
        <f t="shared" si="40"/>
        <v>8.6203629651265129E-5</v>
      </c>
      <c r="Q182" s="21">
        <f t="shared" si="40"/>
        <v>8.6511544766987948E-5</v>
      </c>
      <c r="R182" s="21">
        <f t="shared" si="40"/>
        <v>8.685211552911335E-5</v>
      </c>
      <c r="S182" s="21">
        <f t="shared" si="40"/>
        <v>8.7212231161660212E-5</v>
      </c>
      <c r="T182" s="21">
        <f t="shared" si="40"/>
        <v>8.7549809543497204E-5</v>
      </c>
      <c r="U182" s="21">
        <f t="shared" si="40"/>
        <v>8.7925512805259176E-5</v>
      </c>
      <c r="V182" s="21">
        <f t="shared" si="40"/>
        <v>8.8368274183288722E-5</v>
      </c>
      <c r="W182" s="21">
        <f t="shared" si="40"/>
        <v>8.8854774589167628E-5</v>
      </c>
      <c r="X182" s="21">
        <f t="shared" si="40"/>
        <v>8.9348051977992059E-5</v>
      </c>
      <c r="Y182" s="21">
        <f t="shared" si="40"/>
        <v>7.4981336227460742E-5</v>
      </c>
      <c r="Z182" s="21">
        <f t="shared" si="40"/>
        <v>6.0495975526070415E-5</v>
      </c>
      <c r="AA182" s="21">
        <f t="shared" si="40"/>
        <v>6.4763670141986977E-5</v>
      </c>
      <c r="AB182" s="21">
        <f t="shared" si="40"/>
        <v>6.9064874341667604E-5</v>
      </c>
      <c r="AC182" s="21">
        <f t="shared" si="40"/>
        <v>5.616056521259088E-5</v>
      </c>
      <c r="AD182" s="21">
        <f t="shared" si="40"/>
        <v>4.5934015150177192E-5</v>
      </c>
      <c r="AE182" s="21">
        <f t="shared" si="40"/>
        <v>3.5565497889028592E-5</v>
      </c>
    </row>
    <row r="183" spans="1:31" x14ac:dyDescent="0.2">
      <c r="A183" s="13" t="s">
        <v>377</v>
      </c>
      <c r="B183" s="4" t="s">
        <v>378</v>
      </c>
      <c r="C183" s="27">
        <v>8.5905471936257311E-5</v>
      </c>
      <c r="D183" s="27">
        <v>8.5905471936257324E-5</v>
      </c>
      <c r="E183" s="27">
        <v>8.5905471936257324E-5</v>
      </c>
      <c r="F183" s="27">
        <v>8.5905471936257311E-5</v>
      </c>
      <c r="G183" s="27">
        <v>8.5905471936257324E-5</v>
      </c>
      <c r="H183" s="27">
        <v>8.5905471936257297E-5</v>
      </c>
      <c r="I183" s="27">
        <v>8.5905471936257311E-5</v>
      </c>
      <c r="J183" s="27">
        <v>8.5905471936257297E-5</v>
      </c>
      <c r="K183" s="27">
        <v>8.5905471936257297E-5</v>
      </c>
      <c r="L183" s="27">
        <v>8.5905471936257297E-5</v>
      </c>
      <c r="M183" s="27">
        <v>8.5905471936257311E-5</v>
      </c>
      <c r="N183" s="27">
        <v>8.5905471936257311E-5</v>
      </c>
      <c r="O183" s="27">
        <v>8.5905471936257297E-5</v>
      </c>
      <c r="P183" s="27">
        <v>8.6203629651265129E-5</v>
      </c>
      <c r="Q183" s="27">
        <v>8.6511544766987948E-5</v>
      </c>
      <c r="R183" s="27">
        <v>8.685211552911335E-5</v>
      </c>
      <c r="S183" s="27">
        <v>8.7212231161660212E-5</v>
      </c>
      <c r="T183" s="27">
        <v>8.7549809543497204E-5</v>
      </c>
      <c r="U183" s="27">
        <v>8.7925512805259176E-5</v>
      </c>
      <c r="V183" s="27">
        <v>8.8368274183288722E-5</v>
      </c>
      <c r="W183" s="27">
        <v>8.8854774589167628E-5</v>
      </c>
      <c r="X183" s="27">
        <v>8.9348051977992059E-5</v>
      </c>
      <c r="Y183" s="27">
        <v>7.4981336227460742E-5</v>
      </c>
      <c r="Z183" s="27">
        <v>6.0495975526070415E-5</v>
      </c>
      <c r="AA183" s="27">
        <v>6.4763670141986977E-5</v>
      </c>
      <c r="AB183" s="27">
        <v>6.9064874341667604E-5</v>
      </c>
      <c r="AC183" s="27">
        <v>5.616056521259088E-5</v>
      </c>
      <c r="AD183" s="27">
        <v>4.5934015150177192E-5</v>
      </c>
      <c r="AE183" s="27">
        <v>3.5565497889028592E-5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1">+C192+C216+C252+C257+C286+C287+C291+C294+C295+C296</f>
        <v>0.60868529930452753</v>
      </c>
      <c r="D191" s="28">
        <f t="shared" si="41"/>
        <v>0.58396657887415448</v>
      </c>
      <c r="E191" s="28">
        <f t="shared" si="41"/>
        <v>0.61825274499171545</v>
      </c>
      <c r="F191" s="28">
        <f t="shared" si="41"/>
        <v>0.6388769940880612</v>
      </c>
      <c r="G191" s="28">
        <f t="shared" si="41"/>
        <v>0.63162415274471562</v>
      </c>
      <c r="H191" s="28">
        <f t="shared" si="41"/>
        <v>0.65155063206177222</v>
      </c>
      <c r="I191" s="28">
        <f t="shared" si="41"/>
        <v>0.63689239801806419</v>
      </c>
      <c r="J191" s="28">
        <f t="shared" si="41"/>
        <v>0.64559187749915292</v>
      </c>
      <c r="K191" s="28">
        <f t="shared" si="41"/>
        <v>0.64199871167277878</v>
      </c>
      <c r="L191" s="28">
        <f t="shared" si="41"/>
        <v>0.67293669389553445</v>
      </c>
      <c r="M191" s="28">
        <f t="shared" si="41"/>
        <v>0.63528717972294046</v>
      </c>
      <c r="N191" s="28">
        <f t="shared" si="41"/>
        <v>0.660004859830291</v>
      </c>
      <c r="O191" s="28">
        <f t="shared" si="41"/>
        <v>0.6911081587277712</v>
      </c>
      <c r="P191" s="28">
        <f t="shared" si="41"/>
        <v>0.65134806782455568</v>
      </c>
      <c r="Q191" s="28">
        <f t="shared" si="41"/>
        <v>0.73278964837374894</v>
      </c>
      <c r="R191" s="28">
        <f t="shared" si="41"/>
        <v>0.68708381387761375</v>
      </c>
      <c r="S191" s="28">
        <f t="shared" si="41"/>
        <v>0.71558483401238726</v>
      </c>
      <c r="T191" s="28">
        <f t="shared" si="41"/>
        <v>0.7705546667644334</v>
      </c>
      <c r="U191" s="28">
        <f t="shared" si="41"/>
        <v>0.8156484847426767</v>
      </c>
      <c r="V191" s="28">
        <f t="shared" si="41"/>
        <v>0.8399174039172701</v>
      </c>
      <c r="W191" s="28">
        <f t="shared" si="41"/>
        <v>0.83817103924448988</v>
      </c>
      <c r="X191" s="28">
        <f t="shared" si="41"/>
        <v>0.72555994992876127</v>
      </c>
      <c r="Y191" s="28">
        <f t="shared" si="41"/>
        <v>0.63241989146352062</v>
      </c>
      <c r="Z191" s="28">
        <f t="shared" si="41"/>
        <v>0.61794401835566648</v>
      </c>
      <c r="AA191" s="28">
        <f t="shared" si="41"/>
        <v>0.63540799046725482</v>
      </c>
      <c r="AB191" s="28">
        <f t="shared" si="41"/>
        <v>0.62959967202488065</v>
      </c>
      <c r="AC191" s="28">
        <f t="shared" si="41"/>
        <v>0.66459899795879229</v>
      </c>
      <c r="AD191" s="28">
        <f t="shared" si="41"/>
        <v>0.70068421712824125</v>
      </c>
      <c r="AE191" s="28">
        <f t="shared" si="41"/>
        <v>0.73596253614683405</v>
      </c>
    </row>
    <row r="192" spans="1:31" x14ac:dyDescent="0.2">
      <c r="A192" s="80" t="s">
        <v>392</v>
      </c>
      <c r="B192" s="4" t="s">
        <v>393</v>
      </c>
      <c r="C192" s="21">
        <f t="shared" ref="C192:AE192" si="42">+C193++C201+C202+C206</f>
        <v>0</v>
      </c>
      <c r="D192" s="21">
        <f t="shared" si="42"/>
        <v>0</v>
      </c>
      <c r="E192" s="21">
        <f t="shared" si="42"/>
        <v>0</v>
      </c>
      <c r="F192" s="21">
        <f t="shared" si="42"/>
        <v>0</v>
      </c>
      <c r="G192" s="21">
        <f t="shared" si="42"/>
        <v>0</v>
      </c>
      <c r="H192" s="21">
        <f t="shared" si="42"/>
        <v>0</v>
      </c>
      <c r="I192" s="21">
        <f t="shared" si="42"/>
        <v>0</v>
      </c>
      <c r="J192" s="21">
        <f t="shared" si="42"/>
        <v>0</v>
      </c>
      <c r="K192" s="21">
        <f t="shared" si="42"/>
        <v>0</v>
      </c>
      <c r="L192" s="21">
        <f t="shared" si="42"/>
        <v>0</v>
      </c>
      <c r="M192" s="21">
        <f t="shared" si="42"/>
        <v>0</v>
      </c>
      <c r="N192" s="21">
        <f t="shared" si="42"/>
        <v>0</v>
      </c>
      <c r="O192" s="21">
        <f t="shared" si="42"/>
        <v>0</v>
      </c>
      <c r="P192" s="21">
        <f t="shared" si="42"/>
        <v>0</v>
      </c>
      <c r="Q192" s="21">
        <f t="shared" si="42"/>
        <v>0</v>
      </c>
      <c r="R192" s="21">
        <f t="shared" si="42"/>
        <v>0</v>
      </c>
      <c r="S192" s="21">
        <f t="shared" si="42"/>
        <v>0</v>
      </c>
      <c r="T192" s="21">
        <f t="shared" si="42"/>
        <v>0</v>
      </c>
      <c r="U192" s="21">
        <f t="shared" si="42"/>
        <v>0</v>
      </c>
      <c r="V192" s="21">
        <f t="shared" si="42"/>
        <v>0</v>
      </c>
      <c r="W192" s="21">
        <f t="shared" si="42"/>
        <v>0</v>
      </c>
      <c r="X192" s="21">
        <f t="shared" si="42"/>
        <v>0</v>
      </c>
      <c r="Y192" s="21">
        <f t="shared" si="42"/>
        <v>0</v>
      </c>
      <c r="Z192" s="21">
        <f t="shared" si="42"/>
        <v>0</v>
      </c>
      <c r="AA192" s="21">
        <f t="shared" si="42"/>
        <v>0</v>
      </c>
      <c r="AB192" s="21">
        <f t="shared" si="42"/>
        <v>0</v>
      </c>
      <c r="AC192" s="21">
        <f t="shared" si="42"/>
        <v>0</v>
      </c>
      <c r="AD192" s="21">
        <f t="shared" si="42"/>
        <v>0</v>
      </c>
      <c r="AE192" s="21">
        <f t="shared" si="42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3">+C194+C195</f>
        <v>0</v>
      </c>
      <c r="D193" s="21">
        <f t="shared" si="43"/>
        <v>0</v>
      </c>
      <c r="E193" s="21">
        <f t="shared" si="43"/>
        <v>0</v>
      </c>
      <c r="F193" s="21">
        <f t="shared" si="43"/>
        <v>0</v>
      </c>
      <c r="G193" s="21">
        <f t="shared" si="43"/>
        <v>0</v>
      </c>
      <c r="H193" s="21">
        <f t="shared" si="43"/>
        <v>0</v>
      </c>
      <c r="I193" s="21">
        <f t="shared" si="43"/>
        <v>0</v>
      </c>
      <c r="J193" s="21">
        <f t="shared" si="43"/>
        <v>0</v>
      </c>
      <c r="K193" s="21">
        <f t="shared" si="43"/>
        <v>0</v>
      </c>
      <c r="L193" s="21">
        <f t="shared" si="43"/>
        <v>0</v>
      </c>
      <c r="M193" s="21">
        <f t="shared" si="43"/>
        <v>0</v>
      </c>
      <c r="N193" s="21">
        <f t="shared" si="43"/>
        <v>0</v>
      </c>
      <c r="O193" s="21">
        <f t="shared" si="43"/>
        <v>0</v>
      </c>
      <c r="P193" s="21">
        <f t="shared" si="43"/>
        <v>0</v>
      </c>
      <c r="Q193" s="21">
        <f t="shared" si="43"/>
        <v>0</v>
      </c>
      <c r="R193" s="21">
        <f t="shared" si="43"/>
        <v>0</v>
      </c>
      <c r="S193" s="21">
        <f t="shared" si="43"/>
        <v>0</v>
      </c>
      <c r="T193" s="21">
        <f t="shared" si="43"/>
        <v>0</v>
      </c>
      <c r="U193" s="21">
        <f t="shared" si="43"/>
        <v>0</v>
      </c>
      <c r="V193" s="21">
        <f t="shared" si="43"/>
        <v>0</v>
      </c>
      <c r="W193" s="21">
        <f t="shared" si="43"/>
        <v>0</v>
      </c>
      <c r="X193" s="21">
        <f t="shared" si="43"/>
        <v>0</v>
      </c>
      <c r="Y193" s="21">
        <f t="shared" si="43"/>
        <v>0</v>
      </c>
      <c r="Z193" s="21">
        <f t="shared" si="43"/>
        <v>0</v>
      </c>
      <c r="AA193" s="21">
        <f t="shared" si="43"/>
        <v>0</v>
      </c>
      <c r="AB193" s="21">
        <f t="shared" si="43"/>
        <v>0</v>
      </c>
      <c r="AC193" s="21">
        <f t="shared" si="43"/>
        <v>0</v>
      </c>
      <c r="AD193" s="21">
        <f t="shared" si="43"/>
        <v>0</v>
      </c>
      <c r="AE193" s="21">
        <f t="shared" si="43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4">+C196+C197+C198+C199+C200</f>
        <v>0</v>
      </c>
      <c r="D195" s="21">
        <f t="shared" si="44"/>
        <v>0</v>
      </c>
      <c r="E195" s="21">
        <f t="shared" si="44"/>
        <v>0</v>
      </c>
      <c r="F195" s="21">
        <f t="shared" si="44"/>
        <v>0</v>
      </c>
      <c r="G195" s="21">
        <f t="shared" si="44"/>
        <v>0</v>
      </c>
      <c r="H195" s="21">
        <f t="shared" si="44"/>
        <v>0</v>
      </c>
      <c r="I195" s="21">
        <f t="shared" si="44"/>
        <v>0</v>
      </c>
      <c r="J195" s="21">
        <f t="shared" si="44"/>
        <v>0</v>
      </c>
      <c r="K195" s="21">
        <f t="shared" si="44"/>
        <v>0</v>
      </c>
      <c r="L195" s="21">
        <f t="shared" si="44"/>
        <v>0</v>
      </c>
      <c r="M195" s="21">
        <f t="shared" si="44"/>
        <v>0</v>
      </c>
      <c r="N195" s="21">
        <f t="shared" si="44"/>
        <v>0</v>
      </c>
      <c r="O195" s="21">
        <f t="shared" si="44"/>
        <v>0</v>
      </c>
      <c r="P195" s="21">
        <f t="shared" si="44"/>
        <v>0</v>
      </c>
      <c r="Q195" s="21">
        <f t="shared" si="44"/>
        <v>0</v>
      </c>
      <c r="R195" s="21">
        <f t="shared" si="44"/>
        <v>0</v>
      </c>
      <c r="S195" s="21">
        <f t="shared" si="44"/>
        <v>0</v>
      </c>
      <c r="T195" s="21">
        <f t="shared" si="44"/>
        <v>0</v>
      </c>
      <c r="U195" s="21">
        <f t="shared" si="44"/>
        <v>0</v>
      </c>
      <c r="V195" s="21">
        <f t="shared" si="44"/>
        <v>0</v>
      </c>
      <c r="W195" s="21">
        <f t="shared" si="44"/>
        <v>0</v>
      </c>
      <c r="X195" s="21">
        <f t="shared" si="44"/>
        <v>0</v>
      </c>
      <c r="Y195" s="21">
        <f t="shared" si="44"/>
        <v>0</v>
      </c>
      <c r="Z195" s="21">
        <f t="shared" si="44"/>
        <v>0</v>
      </c>
      <c r="AA195" s="21">
        <f t="shared" si="44"/>
        <v>0</v>
      </c>
      <c r="AB195" s="21">
        <f t="shared" si="44"/>
        <v>0</v>
      </c>
      <c r="AC195" s="21">
        <f t="shared" si="44"/>
        <v>0</v>
      </c>
      <c r="AD195" s="21">
        <f t="shared" si="44"/>
        <v>0</v>
      </c>
      <c r="AE195" s="21">
        <f t="shared" si="44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5">+C203+C204+C205</f>
        <v>0</v>
      </c>
      <c r="D202" s="21">
        <f t="shared" si="45"/>
        <v>0</v>
      </c>
      <c r="E202" s="21">
        <f t="shared" si="45"/>
        <v>0</v>
      </c>
      <c r="F202" s="21">
        <f t="shared" si="45"/>
        <v>0</v>
      </c>
      <c r="G202" s="21">
        <f t="shared" si="45"/>
        <v>0</v>
      </c>
      <c r="H202" s="21">
        <f t="shared" si="45"/>
        <v>0</v>
      </c>
      <c r="I202" s="21">
        <f t="shared" si="45"/>
        <v>0</v>
      </c>
      <c r="J202" s="21">
        <f t="shared" si="45"/>
        <v>0</v>
      </c>
      <c r="K202" s="21">
        <f t="shared" si="45"/>
        <v>0</v>
      </c>
      <c r="L202" s="21">
        <f t="shared" si="45"/>
        <v>0</v>
      </c>
      <c r="M202" s="21">
        <f t="shared" si="45"/>
        <v>0</v>
      </c>
      <c r="N202" s="21">
        <f t="shared" si="45"/>
        <v>0</v>
      </c>
      <c r="O202" s="21">
        <f t="shared" si="45"/>
        <v>0</v>
      </c>
      <c r="P202" s="21">
        <f t="shared" si="45"/>
        <v>0</v>
      </c>
      <c r="Q202" s="21">
        <f t="shared" si="45"/>
        <v>0</v>
      </c>
      <c r="R202" s="21">
        <f t="shared" si="45"/>
        <v>0</v>
      </c>
      <c r="S202" s="21">
        <f t="shared" si="45"/>
        <v>0</v>
      </c>
      <c r="T202" s="21">
        <f t="shared" si="45"/>
        <v>0</v>
      </c>
      <c r="U202" s="21">
        <f t="shared" si="45"/>
        <v>0</v>
      </c>
      <c r="V202" s="21">
        <f t="shared" si="45"/>
        <v>0</v>
      </c>
      <c r="W202" s="21">
        <f t="shared" si="45"/>
        <v>0</v>
      </c>
      <c r="X202" s="21">
        <f t="shared" si="45"/>
        <v>0</v>
      </c>
      <c r="Y202" s="21">
        <f t="shared" si="45"/>
        <v>0</v>
      </c>
      <c r="Z202" s="21">
        <f t="shared" si="45"/>
        <v>0</v>
      </c>
      <c r="AA202" s="21">
        <f t="shared" si="45"/>
        <v>0</v>
      </c>
      <c r="AB202" s="21">
        <f t="shared" si="45"/>
        <v>0</v>
      </c>
      <c r="AC202" s="21">
        <f t="shared" si="45"/>
        <v>0</v>
      </c>
      <c r="AD202" s="21">
        <f t="shared" si="45"/>
        <v>0</v>
      </c>
      <c r="AE202" s="21">
        <f t="shared" si="45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6">+C207+C208+C209+C210+C211+C212+C213</f>
        <v>0</v>
      </c>
      <c r="D206" s="21">
        <f t="shared" si="46"/>
        <v>0</v>
      </c>
      <c r="E206" s="21">
        <f t="shared" si="46"/>
        <v>0</v>
      </c>
      <c r="F206" s="21">
        <f t="shared" si="46"/>
        <v>0</v>
      </c>
      <c r="G206" s="21">
        <f t="shared" si="46"/>
        <v>0</v>
      </c>
      <c r="H206" s="21">
        <f t="shared" si="46"/>
        <v>0</v>
      </c>
      <c r="I206" s="21">
        <f t="shared" si="46"/>
        <v>0</v>
      </c>
      <c r="J206" s="21">
        <f t="shared" si="46"/>
        <v>0</v>
      </c>
      <c r="K206" s="21">
        <f t="shared" si="46"/>
        <v>0</v>
      </c>
      <c r="L206" s="21">
        <f t="shared" si="46"/>
        <v>0</v>
      </c>
      <c r="M206" s="21">
        <f t="shared" si="46"/>
        <v>0</v>
      </c>
      <c r="N206" s="21">
        <f t="shared" si="46"/>
        <v>0</v>
      </c>
      <c r="O206" s="21">
        <f t="shared" si="46"/>
        <v>0</v>
      </c>
      <c r="P206" s="21">
        <f t="shared" si="46"/>
        <v>0</v>
      </c>
      <c r="Q206" s="21">
        <f t="shared" si="46"/>
        <v>0</v>
      </c>
      <c r="R206" s="21">
        <f t="shared" si="46"/>
        <v>0</v>
      </c>
      <c r="S206" s="21">
        <f t="shared" si="46"/>
        <v>0</v>
      </c>
      <c r="T206" s="21">
        <f t="shared" si="46"/>
        <v>0</v>
      </c>
      <c r="U206" s="21">
        <f t="shared" si="46"/>
        <v>0</v>
      </c>
      <c r="V206" s="21">
        <f t="shared" si="46"/>
        <v>0</v>
      </c>
      <c r="W206" s="21">
        <f t="shared" si="46"/>
        <v>0</v>
      </c>
      <c r="X206" s="21">
        <f t="shared" si="46"/>
        <v>0</v>
      </c>
      <c r="Y206" s="21">
        <f t="shared" si="46"/>
        <v>0</v>
      </c>
      <c r="Z206" s="21">
        <f t="shared" si="46"/>
        <v>0</v>
      </c>
      <c r="AA206" s="21">
        <f t="shared" si="46"/>
        <v>0</v>
      </c>
      <c r="AB206" s="21">
        <f t="shared" si="46"/>
        <v>0</v>
      </c>
      <c r="AC206" s="21">
        <f t="shared" si="46"/>
        <v>0</v>
      </c>
      <c r="AD206" s="21">
        <f t="shared" si="46"/>
        <v>0</v>
      </c>
      <c r="AE206" s="21">
        <f t="shared" si="46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7">+C214+C215</f>
        <v>0</v>
      </c>
      <c r="D213" s="21">
        <f t="shared" si="47"/>
        <v>0</v>
      </c>
      <c r="E213" s="21">
        <f t="shared" si="47"/>
        <v>0</v>
      </c>
      <c r="F213" s="21">
        <f t="shared" si="47"/>
        <v>0</v>
      </c>
      <c r="G213" s="21">
        <f t="shared" si="47"/>
        <v>0</v>
      </c>
      <c r="H213" s="21">
        <f t="shared" si="47"/>
        <v>0</v>
      </c>
      <c r="I213" s="21">
        <f t="shared" si="47"/>
        <v>0</v>
      </c>
      <c r="J213" s="21">
        <f t="shared" si="47"/>
        <v>0</v>
      </c>
      <c r="K213" s="21">
        <f t="shared" si="47"/>
        <v>0</v>
      </c>
      <c r="L213" s="21">
        <f t="shared" si="47"/>
        <v>0</v>
      </c>
      <c r="M213" s="21">
        <f t="shared" si="47"/>
        <v>0</v>
      </c>
      <c r="N213" s="21">
        <f t="shared" si="47"/>
        <v>0</v>
      </c>
      <c r="O213" s="21">
        <f t="shared" si="47"/>
        <v>0</v>
      </c>
      <c r="P213" s="21">
        <f t="shared" si="47"/>
        <v>0</v>
      </c>
      <c r="Q213" s="21">
        <f t="shared" si="47"/>
        <v>0</v>
      </c>
      <c r="R213" s="21">
        <f t="shared" si="47"/>
        <v>0</v>
      </c>
      <c r="S213" s="21">
        <f t="shared" si="47"/>
        <v>0</v>
      </c>
      <c r="T213" s="21">
        <f t="shared" si="47"/>
        <v>0</v>
      </c>
      <c r="U213" s="21">
        <f t="shared" si="47"/>
        <v>0</v>
      </c>
      <c r="V213" s="21">
        <f t="shared" si="47"/>
        <v>0</v>
      </c>
      <c r="W213" s="21">
        <f t="shared" si="47"/>
        <v>0</v>
      </c>
      <c r="X213" s="21">
        <f t="shared" si="47"/>
        <v>0</v>
      </c>
      <c r="Y213" s="21">
        <f t="shared" si="47"/>
        <v>0</v>
      </c>
      <c r="Z213" s="21">
        <f t="shared" si="47"/>
        <v>0</v>
      </c>
      <c r="AA213" s="21">
        <f t="shared" si="47"/>
        <v>0</v>
      </c>
      <c r="AB213" s="21">
        <f t="shared" si="47"/>
        <v>0</v>
      </c>
      <c r="AC213" s="21">
        <f t="shared" si="47"/>
        <v>0</v>
      </c>
      <c r="AD213" s="21">
        <f t="shared" si="47"/>
        <v>0</v>
      </c>
      <c r="AE213" s="21">
        <f t="shared" si="47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8">+C217+C225+C226+C230+C240</f>
        <v>4.9629537049560753E-3</v>
      </c>
      <c r="D216" s="21">
        <f t="shared" si="48"/>
        <v>5.0530275054239075E-3</v>
      </c>
      <c r="E216" s="21">
        <f t="shared" si="48"/>
        <v>5.1900436716373795E-3</v>
      </c>
      <c r="F216" s="21">
        <f t="shared" si="48"/>
        <v>5.3230076916968736E-3</v>
      </c>
      <c r="G216" s="21">
        <f t="shared" si="48"/>
        <v>5.4645265560331266E-3</v>
      </c>
      <c r="H216" s="21">
        <f t="shared" si="48"/>
        <v>5.5925397723957668E-3</v>
      </c>
      <c r="I216" s="21">
        <f t="shared" si="48"/>
        <v>5.7248066907766241E-3</v>
      </c>
      <c r="J216" s="21">
        <f t="shared" si="48"/>
        <v>5.9825340237196281E-3</v>
      </c>
      <c r="K216" s="21">
        <f t="shared" si="48"/>
        <v>5.9958346695321504E-3</v>
      </c>
      <c r="L216" s="21">
        <f t="shared" si="48"/>
        <v>6.0148430900956833E-3</v>
      </c>
      <c r="M216" s="21">
        <f t="shared" si="48"/>
        <v>6.0073052306311324E-3</v>
      </c>
      <c r="N216" s="21">
        <f t="shared" si="48"/>
        <v>6.2516275605190514E-3</v>
      </c>
      <c r="O216" s="21">
        <f t="shared" si="48"/>
        <v>6.2576101040277077E-3</v>
      </c>
      <c r="P216" s="21">
        <f t="shared" si="48"/>
        <v>6.2194282853229692E-3</v>
      </c>
      <c r="Q216" s="21">
        <f t="shared" si="48"/>
        <v>6.2372412378130784E-3</v>
      </c>
      <c r="R216" s="21">
        <f t="shared" si="48"/>
        <v>6.2770391151339422E-3</v>
      </c>
      <c r="S216" s="21">
        <f t="shared" si="48"/>
        <v>6.3005399692908012E-3</v>
      </c>
      <c r="T216" s="21">
        <f t="shared" si="48"/>
        <v>6.2925802918660564E-3</v>
      </c>
      <c r="U216" s="21">
        <f t="shared" si="48"/>
        <v>6.7770937419671454E-3</v>
      </c>
      <c r="V216" s="21">
        <f t="shared" si="48"/>
        <v>7.2609387704746691E-3</v>
      </c>
      <c r="W216" s="21">
        <f t="shared" si="48"/>
        <v>7.766855510390443E-3</v>
      </c>
      <c r="X216" s="21">
        <f t="shared" si="48"/>
        <v>7.225782263716442E-3</v>
      </c>
      <c r="Y216" s="21">
        <f t="shared" si="48"/>
        <v>8.2001785380961204E-3</v>
      </c>
      <c r="Z216" s="21">
        <f t="shared" si="48"/>
        <v>7.1551283499369945E-3</v>
      </c>
      <c r="AA216" s="21">
        <f t="shared" si="48"/>
        <v>8.1980030083169033E-3</v>
      </c>
      <c r="AB216" s="21">
        <f t="shared" si="48"/>
        <v>8.893013367966305E-3</v>
      </c>
      <c r="AC216" s="21">
        <f t="shared" si="48"/>
        <v>9.6436699217041875E-3</v>
      </c>
      <c r="AD216" s="21">
        <f t="shared" si="48"/>
        <v>1.0376319708990816E-2</v>
      </c>
      <c r="AE216" s="21">
        <f t="shared" si="48"/>
        <v>1.113027071474329E-2</v>
      </c>
    </row>
    <row r="217" spans="1:31" x14ac:dyDescent="0.2">
      <c r="A217" s="80" t="s">
        <v>441</v>
      </c>
      <c r="B217" s="4" t="s">
        <v>395</v>
      </c>
      <c r="C217" s="21">
        <f t="shared" ref="C217:AE217" si="49">+C218+C219</f>
        <v>8.8586029051143037E-4</v>
      </c>
      <c r="D217" s="21">
        <f t="shared" si="49"/>
        <v>8.9399517101594378E-4</v>
      </c>
      <c r="E217" s="21">
        <f t="shared" si="49"/>
        <v>9.3746190226833578E-4</v>
      </c>
      <c r="F217" s="21">
        <f t="shared" si="49"/>
        <v>9.7828655356380187E-4</v>
      </c>
      <c r="G217" s="21">
        <f t="shared" si="49"/>
        <v>1.0174657521653933E-3</v>
      </c>
      <c r="H217" s="21">
        <f t="shared" si="49"/>
        <v>1.0414778186835576E-3</v>
      </c>
      <c r="I217" s="21">
        <f t="shared" si="49"/>
        <v>1.0715655077399306E-3</v>
      </c>
      <c r="J217" s="21">
        <f t="shared" si="49"/>
        <v>1.1729234209846161E-3</v>
      </c>
      <c r="K217" s="21">
        <f t="shared" si="49"/>
        <v>1.1176848455578029E-3</v>
      </c>
      <c r="L217" s="21">
        <f t="shared" si="49"/>
        <v>1.0621322911305499E-3</v>
      </c>
      <c r="M217" s="21">
        <f t="shared" si="49"/>
        <v>1.006265757702858E-3</v>
      </c>
      <c r="N217" s="21">
        <f t="shared" si="49"/>
        <v>9.5008524527472591E-4</v>
      </c>
      <c r="O217" s="21">
        <f t="shared" si="49"/>
        <v>8.9359075384615443E-4</v>
      </c>
      <c r="P217" s="21">
        <f t="shared" si="49"/>
        <v>8.3678228341714349E-4</v>
      </c>
      <c r="Q217" s="21">
        <f t="shared" si="49"/>
        <v>7.7965983398769318E-4</v>
      </c>
      <c r="R217" s="21">
        <f t="shared" si="49"/>
        <v>7.2222340555780308E-4</v>
      </c>
      <c r="S217" s="21">
        <f t="shared" si="49"/>
        <v>6.6447299812747351E-4</v>
      </c>
      <c r="T217" s="21">
        <f t="shared" si="49"/>
        <v>6.0640861169670415E-4</v>
      </c>
      <c r="U217" s="21">
        <f t="shared" si="49"/>
        <v>5.8115042787774962E-4</v>
      </c>
      <c r="V217" s="21">
        <f t="shared" si="49"/>
        <v>5.5575166915056628E-4</v>
      </c>
      <c r="W217" s="21">
        <f t="shared" si="49"/>
        <v>5.3021233551515425E-4</v>
      </c>
      <c r="X217" s="21">
        <f t="shared" si="49"/>
        <v>5.0453242697151329E-4</v>
      </c>
      <c r="Y217" s="21">
        <f t="shared" si="49"/>
        <v>5.4362701171832919E-4</v>
      </c>
      <c r="Z217" s="21">
        <f t="shared" si="49"/>
        <v>5.8291736906053665E-4</v>
      </c>
      <c r="AA217" s="21">
        <f t="shared" si="49"/>
        <v>5.4373971788059395E-4</v>
      </c>
      <c r="AB217" s="21">
        <f t="shared" si="49"/>
        <v>5.0435235588822016E-4</v>
      </c>
      <c r="AC217" s="21">
        <f t="shared" si="49"/>
        <v>5.0917000693121524E-4</v>
      </c>
      <c r="AD217" s="21">
        <f t="shared" si="49"/>
        <v>5.1269112235496125E-4</v>
      </c>
      <c r="AE217" s="21">
        <f t="shared" si="49"/>
        <v>5.1621223777870726E-4</v>
      </c>
    </row>
    <row r="218" spans="1:31" x14ac:dyDescent="0.2">
      <c r="A218" s="80" t="s">
        <v>442</v>
      </c>
      <c r="B218" s="4" t="s">
        <v>397</v>
      </c>
      <c r="C218" s="27">
        <v>8.8586029051143037E-4</v>
      </c>
      <c r="D218" s="27">
        <v>8.9399517101594378E-4</v>
      </c>
      <c r="E218" s="27">
        <v>9.3746190226833578E-4</v>
      </c>
      <c r="F218" s="27">
        <v>9.7828655356380187E-4</v>
      </c>
      <c r="G218" s="27">
        <v>1.0174657521653933E-3</v>
      </c>
      <c r="H218" s="27">
        <v>1.0414778186835576E-3</v>
      </c>
      <c r="I218" s="27">
        <v>1.0715655077399306E-3</v>
      </c>
      <c r="J218" s="27">
        <v>1.1729234209846161E-3</v>
      </c>
      <c r="K218" s="27">
        <v>1.1176848455578029E-3</v>
      </c>
      <c r="L218" s="27">
        <v>1.0621322911305499E-3</v>
      </c>
      <c r="M218" s="27">
        <v>1.006265757702858E-3</v>
      </c>
      <c r="N218" s="27">
        <v>9.5008524527472591E-4</v>
      </c>
      <c r="O218" s="27">
        <v>8.9359075384615443E-4</v>
      </c>
      <c r="P218" s="27">
        <v>8.3678228341714349E-4</v>
      </c>
      <c r="Q218" s="27">
        <v>7.7965983398769318E-4</v>
      </c>
      <c r="R218" s="27">
        <v>7.2222340555780308E-4</v>
      </c>
      <c r="S218" s="27">
        <v>6.6447299812747351E-4</v>
      </c>
      <c r="T218" s="27">
        <v>6.0640861169670415E-4</v>
      </c>
      <c r="U218" s="27">
        <v>5.8115042787774962E-4</v>
      </c>
      <c r="V218" s="27">
        <v>5.5575166915056628E-4</v>
      </c>
      <c r="W218" s="27">
        <v>5.3021233551515425E-4</v>
      </c>
      <c r="X218" s="27">
        <v>5.0453242697151329E-4</v>
      </c>
      <c r="Y218" s="27">
        <v>5.4362701171832919E-4</v>
      </c>
      <c r="Z218" s="27">
        <v>5.8291736906053665E-4</v>
      </c>
      <c r="AA218" s="27">
        <v>5.4373971788059395E-4</v>
      </c>
      <c r="AB218" s="27">
        <v>5.0435235588822016E-4</v>
      </c>
      <c r="AC218" s="27">
        <v>5.0917000693121524E-4</v>
      </c>
      <c r="AD218" s="27">
        <v>5.1269112235496125E-4</v>
      </c>
      <c r="AE218" s="27">
        <v>5.1621223777870726E-4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0">+D220+D221+D222+D223+D224</f>
        <v>0</v>
      </c>
      <c r="E219" s="21">
        <f t="shared" si="50"/>
        <v>0</v>
      </c>
      <c r="F219" s="21">
        <f t="shared" si="50"/>
        <v>0</v>
      </c>
      <c r="G219" s="21">
        <f t="shared" si="50"/>
        <v>0</v>
      </c>
      <c r="H219" s="21">
        <f t="shared" si="50"/>
        <v>0</v>
      </c>
      <c r="I219" s="21">
        <f t="shared" si="50"/>
        <v>0</v>
      </c>
      <c r="J219" s="21">
        <f t="shared" si="50"/>
        <v>0</v>
      </c>
      <c r="K219" s="21">
        <f t="shared" si="50"/>
        <v>0</v>
      </c>
      <c r="L219" s="21">
        <f t="shared" si="50"/>
        <v>0</v>
      </c>
      <c r="M219" s="21">
        <f t="shared" si="50"/>
        <v>0</v>
      </c>
      <c r="N219" s="21">
        <f t="shared" si="50"/>
        <v>0</v>
      </c>
      <c r="O219" s="21">
        <f t="shared" si="50"/>
        <v>0</v>
      </c>
      <c r="P219" s="21">
        <f t="shared" si="50"/>
        <v>0</v>
      </c>
      <c r="Q219" s="21">
        <f t="shared" si="50"/>
        <v>0</v>
      </c>
      <c r="R219" s="21">
        <f t="shared" si="50"/>
        <v>0</v>
      </c>
      <c r="S219" s="21">
        <f t="shared" si="50"/>
        <v>0</v>
      </c>
      <c r="T219" s="21">
        <f t="shared" si="50"/>
        <v>0</v>
      </c>
      <c r="U219" s="21">
        <f t="shared" si="50"/>
        <v>0</v>
      </c>
      <c r="V219" s="21">
        <f t="shared" si="50"/>
        <v>0</v>
      </c>
      <c r="W219" s="21">
        <f t="shared" si="50"/>
        <v>0</v>
      </c>
      <c r="X219" s="21">
        <f t="shared" si="50"/>
        <v>0</v>
      </c>
      <c r="Y219" s="21">
        <f t="shared" si="50"/>
        <v>0</v>
      </c>
      <c r="Z219" s="21">
        <f t="shared" si="50"/>
        <v>0</v>
      </c>
      <c r="AA219" s="21">
        <f t="shared" si="50"/>
        <v>0</v>
      </c>
      <c r="AB219" s="21">
        <f t="shared" si="50"/>
        <v>0</v>
      </c>
      <c r="AC219" s="21">
        <f t="shared" si="50"/>
        <v>0</v>
      </c>
      <c r="AD219" s="21">
        <f t="shared" si="50"/>
        <v>0</v>
      </c>
      <c r="AE219" s="21">
        <f t="shared" si="50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51">+C227+C228+C229</f>
        <v>9.5435542271645797E-5</v>
      </c>
      <c r="D226" s="21">
        <f t="shared" si="51"/>
        <v>9.648284262871431E-5</v>
      </c>
      <c r="E226" s="21">
        <f t="shared" si="51"/>
        <v>8.2976818042521986E-5</v>
      </c>
      <c r="F226" s="21">
        <f t="shared" si="51"/>
        <v>7.8047532776382521E-5</v>
      </c>
      <c r="G226" s="21">
        <f t="shared" si="51"/>
        <v>7.9597990995173106E-5</v>
      </c>
      <c r="H226" s="21">
        <f t="shared" si="51"/>
        <v>6.1577400732637988E-5</v>
      </c>
      <c r="I226" s="21">
        <f t="shared" si="51"/>
        <v>5.9882454184396073E-5</v>
      </c>
      <c r="J226" s="21">
        <f t="shared" si="51"/>
        <v>5.8438258278324223E-5</v>
      </c>
      <c r="K226" s="21">
        <f t="shared" si="51"/>
        <v>5.4823902396589649E-5</v>
      </c>
      <c r="L226" s="21">
        <f t="shared" si="51"/>
        <v>5.0705668645010728E-5</v>
      </c>
      <c r="M226" s="21">
        <f t="shared" si="51"/>
        <v>4.6994687697371818E-5</v>
      </c>
      <c r="N226" s="21">
        <f t="shared" si="51"/>
        <v>1.0808282254821036E-4</v>
      </c>
      <c r="O226" s="21">
        <f t="shared" si="51"/>
        <v>1.0834034677045915E-4</v>
      </c>
      <c r="P226" s="21">
        <f t="shared" si="51"/>
        <v>9.7127391229525454E-5</v>
      </c>
      <c r="Q226" s="21">
        <f t="shared" si="51"/>
        <v>1.275293965716345E-4</v>
      </c>
      <c r="R226" s="21">
        <f t="shared" si="51"/>
        <v>1.6532880269874578E-4</v>
      </c>
      <c r="S226" s="21">
        <f t="shared" si="51"/>
        <v>1.9044236921720648E-4</v>
      </c>
      <c r="T226" s="21">
        <f t="shared" si="51"/>
        <v>1.9479204723621337E-4</v>
      </c>
      <c r="U226" s="21">
        <f t="shared" si="51"/>
        <v>1.894478041659496E-4</v>
      </c>
      <c r="V226" s="21">
        <f t="shared" si="51"/>
        <v>1.8390904750812428E-4</v>
      </c>
      <c r="W226" s="21">
        <f t="shared" si="51"/>
        <v>1.9366271187907602E-4</v>
      </c>
      <c r="X226" s="21">
        <f t="shared" si="51"/>
        <v>2.0020863530807715E-4</v>
      </c>
      <c r="Y226" s="21">
        <f t="shared" si="51"/>
        <v>2.2055008940898057E-4</v>
      </c>
      <c r="Z226" s="21">
        <f t="shared" si="51"/>
        <v>1.9833831371025314E-4</v>
      </c>
      <c r="AA226" s="21">
        <f t="shared" si="51"/>
        <v>1.8821137959045532E-4</v>
      </c>
      <c r="AB226" s="21">
        <f t="shared" si="51"/>
        <v>1.998076808812923E-4</v>
      </c>
      <c r="AC226" s="21">
        <f t="shared" si="51"/>
        <v>2.0222702180147629E-4</v>
      </c>
      <c r="AD226" s="21">
        <f t="shared" si="51"/>
        <v>1.9549822967265522E-4</v>
      </c>
      <c r="AE226" s="21">
        <f t="shared" si="51"/>
        <v>1.9893218892333425E-4</v>
      </c>
    </row>
    <row r="227" spans="1:31" x14ac:dyDescent="0.2">
      <c r="A227" s="80" t="s">
        <v>451</v>
      </c>
      <c r="B227" s="4" t="s">
        <v>415</v>
      </c>
      <c r="C227" s="27">
        <v>1.2729088091124516E-5</v>
      </c>
      <c r="D227" s="27">
        <v>1.2868775865570703E-5</v>
      </c>
      <c r="E227" s="27">
        <v>1.1067357100335548E-5</v>
      </c>
      <c r="F227" s="27">
        <v>1.0409894430920684E-5</v>
      </c>
      <c r="G227" s="27">
        <v>1.0616692849820188E-5</v>
      </c>
      <c r="H227" s="27">
        <v>8.2131262597865589E-6</v>
      </c>
      <c r="I227" s="27">
        <v>7.9870561457727691E-6</v>
      </c>
      <c r="J227" s="27">
        <v>7.7944308777473189E-6</v>
      </c>
      <c r="K227" s="27">
        <v>7.3123520492924158E-6</v>
      </c>
      <c r="L227" s="27">
        <v>6.7630665424895186E-6</v>
      </c>
      <c r="M227" s="27">
        <v>6.2680999685843291E-6</v>
      </c>
      <c r="N227" s="27">
        <v>1.4415968480982812E-5</v>
      </c>
      <c r="O227" s="27">
        <v>1.4450316779662488E-5</v>
      </c>
      <c r="P227" s="27">
        <v>1.2954745051928788E-5</v>
      </c>
      <c r="Q227" s="27">
        <v>1.7009731223066417E-5</v>
      </c>
      <c r="R227" s="27">
        <v>2.2051374608029329E-5</v>
      </c>
      <c r="S227" s="27">
        <v>2.5400994601656975E-5</v>
      </c>
      <c r="T227" s="27">
        <v>2.5981149891332701E-5</v>
      </c>
      <c r="U227" s="27">
        <v>2.5268340604535359E-5</v>
      </c>
      <c r="V227" s="27">
        <v>2.452958730849308E-5</v>
      </c>
      <c r="W227" s="27">
        <v>2.583052037843587E-5</v>
      </c>
      <c r="X227" s="27">
        <v>2.6703608475199031E-5</v>
      </c>
      <c r="Y227" s="27">
        <v>2.9416729341793547E-5</v>
      </c>
      <c r="Z227" s="27">
        <v>2.6454147029172248E-5</v>
      </c>
      <c r="AA227" s="27">
        <v>2.5103427648996219E-5</v>
      </c>
      <c r="AB227" s="27">
        <v>2.6650129612947234E-5</v>
      </c>
      <c r="AC227" s="27">
        <v>2.6972818654812023E-5</v>
      </c>
      <c r="AD227" s="27">
        <v>2.6075339731175463E-5</v>
      </c>
      <c r="AE227" s="27">
        <v>2.6533357454580927E-5</v>
      </c>
    </row>
    <row r="228" spans="1:31" x14ac:dyDescent="0.2">
      <c r="A228" s="80" t="s">
        <v>452</v>
      </c>
      <c r="B228" s="4" t="s">
        <v>417</v>
      </c>
      <c r="C228" s="27">
        <v>2.8466977560520742E-7</v>
      </c>
      <c r="D228" s="27">
        <v>2.8779371403046771E-7</v>
      </c>
      <c r="E228" s="27">
        <v>2.4750728722601637E-7</v>
      </c>
      <c r="F228" s="27">
        <v>2.3280397547019393E-7</v>
      </c>
      <c r="G228" s="27">
        <v>2.3742875762915164E-7</v>
      </c>
      <c r="H228" s="27">
        <v>1.8367606482516923E-7</v>
      </c>
      <c r="I228" s="27">
        <v>1.7862029585203897E-7</v>
      </c>
      <c r="J228" s="27">
        <v>1.7431247808597828E-7</v>
      </c>
      <c r="K228" s="27">
        <v>1.6353140163039417E-7</v>
      </c>
      <c r="L228" s="27">
        <v>1.5124733376587837E-7</v>
      </c>
      <c r="M228" s="27">
        <v>1.4017803936576231E-7</v>
      </c>
      <c r="N228" s="27">
        <v>3.2239469813038131E-7</v>
      </c>
      <c r="O228" s="27">
        <v>3.2316285390144408E-7</v>
      </c>
      <c r="P228" s="27">
        <v>2.8971630493519893E-7</v>
      </c>
      <c r="Q228" s="27">
        <v>3.8040088462829084E-7</v>
      </c>
      <c r="R228" s="27">
        <v>4.9315079104771295E-7</v>
      </c>
      <c r="S228" s="27">
        <v>5.6806075829144357E-7</v>
      </c>
      <c r="T228" s="27">
        <v>5.8103518936976396E-7</v>
      </c>
      <c r="U228" s="27">
        <v>5.6509412130037149E-7</v>
      </c>
      <c r="V228" s="27">
        <v>5.4857284864466598E-7</v>
      </c>
      <c r="W228" s="27">
        <v>5.7766655295772109E-7</v>
      </c>
      <c r="X228" s="27">
        <v>5.9719205162737395E-7</v>
      </c>
      <c r="Y228" s="27">
        <v>6.5786752992984496E-7</v>
      </c>
      <c r="Z228" s="27">
        <v>5.9161316542953949E-7</v>
      </c>
      <c r="AA228" s="27">
        <v>5.6140605396108961E-7</v>
      </c>
      <c r="AB228" s="27">
        <v>5.959960652685824E-7</v>
      </c>
      <c r="AC228" s="27">
        <v>6.0321259299470916E-7</v>
      </c>
      <c r="AD228" s="27">
        <v>5.8314162467607817E-7</v>
      </c>
      <c r="AE228" s="27">
        <v>5.9338460528958761E-7</v>
      </c>
    </row>
    <row r="229" spans="1:31" x14ac:dyDescent="0.2">
      <c r="A229" s="80" t="s">
        <v>453</v>
      </c>
      <c r="B229" s="4" t="s">
        <v>419</v>
      </c>
      <c r="C229" s="27">
        <v>8.2421784404916078E-5</v>
      </c>
      <c r="D229" s="27">
        <v>8.332627304911314E-5</v>
      </c>
      <c r="E229" s="27">
        <v>7.1661953654960424E-5</v>
      </c>
      <c r="F229" s="27">
        <v>6.7404834369991644E-5</v>
      </c>
      <c r="G229" s="27">
        <v>6.8743869387723761E-5</v>
      </c>
      <c r="H229" s="27">
        <v>5.3180598408026259E-5</v>
      </c>
      <c r="I229" s="27">
        <v>5.1716777742771265E-5</v>
      </c>
      <c r="J229" s="27">
        <v>5.0469514922490925E-5</v>
      </c>
      <c r="K229" s="27">
        <v>4.7348018945666841E-5</v>
      </c>
      <c r="L229" s="27">
        <v>4.3791354768755329E-5</v>
      </c>
      <c r="M229" s="27">
        <v>4.0586409689421725E-5</v>
      </c>
      <c r="N229" s="27">
        <v>9.3344459369097156E-5</v>
      </c>
      <c r="O229" s="27">
        <v>9.3566867136895212E-5</v>
      </c>
      <c r="P229" s="27">
        <v>8.3882929872661463E-5</v>
      </c>
      <c r="Q229" s="27">
        <v>1.101392644639398E-4</v>
      </c>
      <c r="R229" s="27">
        <v>1.4278427729966874E-4</v>
      </c>
      <c r="S229" s="27">
        <v>1.6447331385725808E-4</v>
      </c>
      <c r="T229" s="27">
        <v>1.682298621555109E-4</v>
      </c>
      <c r="U229" s="27">
        <v>1.6361436944011386E-4</v>
      </c>
      <c r="V229" s="27">
        <v>1.5883088735098655E-4</v>
      </c>
      <c r="W229" s="27">
        <v>1.6725452494768242E-4</v>
      </c>
      <c r="X229" s="27">
        <v>1.7290783478125075E-4</v>
      </c>
      <c r="Y229" s="27">
        <v>1.9047549253725716E-4</v>
      </c>
      <c r="Z229" s="27">
        <v>1.7129255351565134E-4</v>
      </c>
      <c r="AA229" s="27">
        <v>1.62546545887498E-4</v>
      </c>
      <c r="AB229" s="27">
        <v>1.7256155520307647E-4</v>
      </c>
      <c r="AC229" s="27">
        <v>1.7465099055366954E-4</v>
      </c>
      <c r="AD229" s="27">
        <v>1.6883974831680368E-4</v>
      </c>
      <c r="AE229" s="27">
        <v>1.7180544686346374E-4</v>
      </c>
    </row>
    <row r="230" spans="1:31" x14ac:dyDescent="0.2">
      <c r="A230" s="80" t="s">
        <v>454</v>
      </c>
      <c r="B230" s="4" t="s">
        <v>421</v>
      </c>
      <c r="C230" s="21">
        <f t="shared" ref="C230:AE230" si="52">+C231+C232+C233+C234+C235+C236+C237</f>
        <v>6.6425092053571419E-4</v>
      </c>
      <c r="D230" s="21">
        <f t="shared" si="52"/>
        <v>6.785347992499999E-4</v>
      </c>
      <c r="E230" s="21">
        <f t="shared" si="52"/>
        <v>6.9281867796428572E-4</v>
      </c>
      <c r="F230" s="21">
        <f t="shared" si="52"/>
        <v>7.0710255667857133E-4</v>
      </c>
      <c r="G230" s="21">
        <f t="shared" si="52"/>
        <v>7.2138643539285704E-4</v>
      </c>
      <c r="H230" s="21">
        <f t="shared" si="52"/>
        <v>7.3567031410714276E-4</v>
      </c>
      <c r="I230" s="21">
        <f t="shared" si="52"/>
        <v>7.4995419282142847E-4</v>
      </c>
      <c r="J230" s="21">
        <f t="shared" si="52"/>
        <v>7.6423807153571408E-4</v>
      </c>
      <c r="K230" s="21">
        <f t="shared" si="52"/>
        <v>7.8444679684642842E-4</v>
      </c>
      <c r="L230" s="21">
        <f t="shared" si="52"/>
        <v>8.0465552215714276E-4</v>
      </c>
      <c r="M230" s="21">
        <f t="shared" si="52"/>
        <v>8.2486424746785699E-4</v>
      </c>
      <c r="N230" s="21">
        <f t="shared" si="52"/>
        <v>8.4507297277857133E-4</v>
      </c>
      <c r="O230" s="21">
        <f t="shared" si="52"/>
        <v>8.6528169808928568E-4</v>
      </c>
      <c r="P230" s="21">
        <f t="shared" si="52"/>
        <v>8.8549042339999991E-4</v>
      </c>
      <c r="Q230" s="21">
        <f t="shared" si="52"/>
        <v>9.0569914871071425E-4</v>
      </c>
      <c r="R230" s="21">
        <f t="shared" si="52"/>
        <v>9.2590787402142848E-4</v>
      </c>
      <c r="S230" s="21">
        <f t="shared" si="52"/>
        <v>9.4611659933214272E-4</v>
      </c>
      <c r="T230" s="21">
        <f t="shared" si="52"/>
        <v>9.6632532464285695E-4</v>
      </c>
      <c r="U230" s="21">
        <f t="shared" si="52"/>
        <v>1.0741755854761904E-3</v>
      </c>
      <c r="V230" s="21">
        <f t="shared" si="52"/>
        <v>1.1820258463095237E-3</v>
      </c>
      <c r="W230" s="21">
        <f t="shared" si="52"/>
        <v>1.2898761071428568E-3</v>
      </c>
      <c r="X230" s="21">
        <f t="shared" si="52"/>
        <v>1.1875796428571425E-3</v>
      </c>
      <c r="Y230" s="21">
        <f t="shared" si="52"/>
        <v>1.3604253928571426E-3</v>
      </c>
      <c r="Z230" s="21">
        <f t="shared" si="52"/>
        <v>1.147601714285714E-3</v>
      </c>
      <c r="AA230" s="21">
        <f t="shared" si="52"/>
        <v>1.3745352499999999E-3</v>
      </c>
      <c r="AB230" s="21">
        <f t="shared" si="52"/>
        <v>1.5226887499999995E-3</v>
      </c>
      <c r="AC230" s="21">
        <f t="shared" si="52"/>
        <v>1.6708422499999995E-3</v>
      </c>
      <c r="AD230" s="21">
        <f t="shared" si="52"/>
        <v>1.8189957499999997E-3</v>
      </c>
      <c r="AE230" s="21">
        <f t="shared" si="52"/>
        <v>1.9671492499999995E-3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6.6425092053571419E-4</v>
      </c>
      <c r="D235" s="27">
        <v>6.785347992499999E-4</v>
      </c>
      <c r="E235" s="27">
        <v>6.9281867796428572E-4</v>
      </c>
      <c r="F235" s="27">
        <v>7.0710255667857133E-4</v>
      </c>
      <c r="G235" s="27">
        <v>7.2138643539285704E-4</v>
      </c>
      <c r="H235" s="27">
        <v>7.3567031410714276E-4</v>
      </c>
      <c r="I235" s="27">
        <v>7.4995419282142847E-4</v>
      </c>
      <c r="J235" s="27">
        <v>7.6423807153571408E-4</v>
      </c>
      <c r="K235" s="27">
        <v>7.8444679684642842E-4</v>
      </c>
      <c r="L235" s="27">
        <v>8.0465552215714276E-4</v>
      </c>
      <c r="M235" s="27">
        <v>8.2486424746785699E-4</v>
      </c>
      <c r="N235" s="27">
        <v>8.4507297277857133E-4</v>
      </c>
      <c r="O235" s="27">
        <v>8.6528169808928568E-4</v>
      </c>
      <c r="P235" s="27">
        <v>8.8549042339999991E-4</v>
      </c>
      <c r="Q235" s="27">
        <v>9.0569914871071425E-4</v>
      </c>
      <c r="R235" s="27">
        <v>9.2590787402142848E-4</v>
      </c>
      <c r="S235" s="27">
        <v>9.4611659933214272E-4</v>
      </c>
      <c r="T235" s="27">
        <v>9.6632532464285695E-4</v>
      </c>
      <c r="U235" s="27">
        <v>1.0741755854761904E-3</v>
      </c>
      <c r="V235" s="27">
        <v>1.1820258463095237E-3</v>
      </c>
      <c r="W235" s="27">
        <v>1.2898761071428568E-3</v>
      </c>
      <c r="X235" s="27">
        <v>1.1875796428571425E-3</v>
      </c>
      <c r="Y235" s="27">
        <v>1.3604253928571426E-3</v>
      </c>
      <c r="Z235" s="27">
        <v>1.147601714285714E-3</v>
      </c>
      <c r="AA235" s="27">
        <v>1.3745352499999999E-3</v>
      </c>
      <c r="AB235" s="27">
        <v>1.5226887499999995E-3</v>
      </c>
      <c r="AC235" s="27">
        <v>1.6708422499999995E-3</v>
      </c>
      <c r="AD235" s="27">
        <v>1.8189957499999997E-3</v>
      </c>
      <c r="AE235" s="27">
        <v>1.9671492499999995E-3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3">+C238+C239</f>
        <v>0</v>
      </c>
      <c r="D237" s="21">
        <f t="shared" si="53"/>
        <v>0</v>
      </c>
      <c r="E237" s="21">
        <f t="shared" si="53"/>
        <v>0</v>
      </c>
      <c r="F237" s="21">
        <f t="shared" si="53"/>
        <v>0</v>
      </c>
      <c r="G237" s="21">
        <f t="shared" si="53"/>
        <v>0</v>
      </c>
      <c r="H237" s="21">
        <f t="shared" si="53"/>
        <v>0</v>
      </c>
      <c r="I237" s="21">
        <f t="shared" si="53"/>
        <v>0</v>
      </c>
      <c r="J237" s="21">
        <f t="shared" si="53"/>
        <v>0</v>
      </c>
      <c r="K237" s="21">
        <f t="shared" si="53"/>
        <v>0</v>
      </c>
      <c r="L237" s="21">
        <f t="shared" si="53"/>
        <v>0</v>
      </c>
      <c r="M237" s="21">
        <f t="shared" si="53"/>
        <v>0</v>
      </c>
      <c r="N237" s="21">
        <f t="shared" si="53"/>
        <v>0</v>
      </c>
      <c r="O237" s="21">
        <f t="shared" si="53"/>
        <v>0</v>
      </c>
      <c r="P237" s="21">
        <f t="shared" si="53"/>
        <v>0</v>
      </c>
      <c r="Q237" s="21">
        <f t="shared" si="53"/>
        <v>0</v>
      </c>
      <c r="R237" s="21">
        <f t="shared" si="53"/>
        <v>0</v>
      </c>
      <c r="S237" s="21">
        <f t="shared" si="53"/>
        <v>0</v>
      </c>
      <c r="T237" s="21">
        <f t="shared" si="53"/>
        <v>0</v>
      </c>
      <c r="U237" s="21">
        <f t="shared" si="53"/>
        <v>0</v>
      </c>
      <c r="V237" s="21">
        <f t="shared" si="53"/>
        <v>0</v>
      </c>
      <c r="W237" s="21">
        <f t="shared" si="53"/>
        <v>0</v>
      </c>
      <c r="X237" s="21">
        <f t="shared" si="53"/>
        <v>0</v>
      </c>
      <c r="Y237" s="21">
        <f t="shared" si="53"/>
        <v>0</v>
      </c>
      <c r="Z237" s="21">
        <f t="shared" si="53"/>
        <v>0</v>
      </c>
      <c r="AA237" s="21">
        <f t="shared" si="53"/>
        <v>0</v>
      </c>
      <c r="AB237" s="21">
        <f t="shared" si="53"/>
        <v>0</v>
      </c>
      <c r="AC237" s="21">
        <f t="shared" si="53"/>
        <v>0</v>
      </c>
      <c r="AD237" s="21">
        <f t="shared" si="53"/>
        <v>0</v>
      </c>
      <c r="AE237" s="21">
        <f t="shared" si="53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3.3174069516372848E-3</v>
      </c>
      <c r="D240" s="21">
        <f t="shared" ref="D240:AE240" si="54">+D241+D242+D243+D244</f>
        <v>3.38401469252925E-3</v>
      </c>
      <c r="E240" s="21">
        <f t="shared" si="54"/>
        <v>3.476786273362236E-3</v>
      </c>
      <c r="F240" s="21">
        <f t="shared" si="54"/>
        <v>3.559571048678118E-3</v>
      </c>
      <c r="G240" s="21">
        <f t="shared" si="54"/>
        <v>3.6460763774797036E-3</v>
      </c>
      <c r="H240" s="21">
        <f t="shared" si="54"/>
        <v>3.7538142388724282E-3</v>
      </c>
      <c r="I240" s="21">
        <f t="shared" si="54"/>
        <v>3.8434045360308693E-3</v>
      </c>
      <c r="J240" s="21">
        <f t="shared" si="54"/>
        <v>3.9869342729209733E-3</v>
      </c>
      <c r="K240" s="21">
        <f t="shared" si="54"/>
        <v>4.038879124731329E-3</v>
      </c>
      <c r="L240" s="21">
        <f t="shared" si="54"/>
        <v>4.0973496081629793E-3</v>
      </c>
      <c r="M240" s="21">
        <f t="shared" si="54"/>
        <v>4.1291805377630456E-3</v>
      </c>
      <c r="N240" s="21">
        <f t="shared" si="54"/>
        <v>4.348386519917544E-3</v>
      </c>
      <c r="O240" s="21">
        <f t="shared" si="54"/>
        <v>4.3903973053218085E-3</v>
      </c>
      <c r="P240" s="21">
        <f t="shared" si="54"/>
        <v>4.4000281872763006E-3</v>
      </c>
      <c r="Q240" s="21">
        <f t="shared" si="54"/>
        <v>4.4243528585430365E-3</v>
      </c>
      <c r="R240" s="21">
        <f t="shared" si="54"/>
        <v>4.463579032855965E-3</v>
      </c>
      <c r="S240" s="21">
        <f t="shared" si="54"/>
        <v>4.4995080026139786E-3</v>
      </c>
      <c r="T240" s="21">
        <f t="shared" si="54"/>
        <v>4.5250543082902819E-3</v>
      </c>
      <c r="U240" s="21">
        <f t="shared" si="54"/>
        <v>4.9323199244472558E-3</v>
      </c>
      <c r="V240" s="21">
        <f t="shared" si="54"/>
        <v>5.3392522075064548E-3</v>
      </c>
      <c r="W240" s="21">
        <f t="shared" si="54"/>
        <v>5.7531043558533557E-3</v>
      </c>
      <c r="X240" s="21">
        <f t="shared" si="54"/>
        <v>5.3334615585797088E-3</v>
      </c>
      <c r="Y240" s="21">
        <f t="shared" si="54"/>
        <v>6.0755760441116684E-3</v>
      </c>
      <c r="Z240" s="21">
        <f t="shared" si="54"/>
        <v>5.2262709528804905E-3</v>
      </c>
      <c r="AA240" s="21">
        <f t="shared" si="54"/>
        <v>6.0915166608458537E-3</v>
      </c>
      <c r="AB240" s="21">
        <f t="shared" si="54"/>
        <v>6.6661645811967934E-3</v>
      </c>
      <c r="AC240" s="21">
        <f t="shared" si="54"/>
        <v>7.2614306429714965E-3</v>
      </c>
      <c r="AD240" s="21">
        <f t="shared" si="54"/>
        <v>7.8491346069631991E-3</v>
      </c>
      <c r="AE240" s="21">
        <f t="shared" si="54"/>
        <v>8.4479770380412496E-3</v>
      </c>
    </row>
    <row r="241" spans="1:31" x14ac:dyDescent="0.2">
      <c r="A241" s="80" t="s">
        <v>466</v>
      </c>
      <c r="B241" s="4" t="s">
        <v>395</v>
      </c>
      <c r="C241" s="27">
        <v>6.2010220335800121E-4</v>
      </c>
      <c r="D241" s="27">
        <v>6.2579661971116061E-4</v>
      </c>
      <c r="E241" s="27">
        <v>6.5622333158783504E-4</v>
      </c>
      <c r="F241" s="27">
        <v>6.8480058749466127E-4</v>
      </c>
      <c r="G241" s="27">
        <v>7.1222602651577541E-4</v>
      </c>
      <c r="H241" s="27">
        <v>7.2903447307849027E-4</v>
      </c>
      <c r="I241" s="27">
        <v>7.5009585541795142E-4</v>
      </c>
      <c r="J241" s="27">
        <v>8.2104639468923103E-4</v>
      </c>
      <c r="K241" s="27">
        <v>7.8237939189046185E-4</v>
      </c>
      <c r="L241" s="27">
        <v>7.4349260379138495E-4</v>
      </c>
      <c r="M241" s="27">
        <v>7.0438603039200054E-4</v>
      </c>
      <c r="N241" s="27">
        <v>6.6505967169230829E-4</v>
      </c>
      <c r="O241" s="27">
        <v>6.255135276923081E-4</v>
      </c>
      <c r="P241" s="27">
        <v>5.8574759839200041E-4</v>
      </c>
      <c r="Q241" s="27">
        <v>5.457618837913852E-4</v>
      </c>
      <c r="R241" s="27">
        <v>5.0555638389046206E-4</v>
      </c>
      <c r="S241" s="27">
        <v>4.6513109868923135E-4</v>
      </c>
      <c r="T241" s="27">
        <v>4.2448602818769286E-4</v>
      </c>
      <c r="U241" s="27">
        <v>4.068052995144247E-4</v>
      </c>
      <c r="V241" s="27">
        <v>3.890261684053964E-4</v>
      </c>
      <c r="W241" s="27">
        <v>3.7114863486060795E-4</v>
      </c>
      <c r="X241" s="27">
        <v>3.531726988800592E-4</v>
      </c>
      <c r="Y241" s="27">
        <v>3.8053890820283047E-4</v>
      </c>
      <c r="Z241" s="27">
        <v>4.0804215834237562E-4</v>
      </c>
      <c r="AA241" s="27">
        <v>3.8061780251641577E-4</v>
      </c>
      <c r="AB241" s="27">
        <v>3.530466491217541E-4</v>
      </c>
      <c r="AC241" s="27">
        <v>3.564190048518506E-4</v>
      </c>
      <c r="AD241" s="27">
        <v>3.5888378564847282E-4</v>
      </c>
      <c r="AE241" s="27">
        <v>3.6134856644509504E-4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4.0301066136426426E-5</v>
      </c>
      <c r="D243" s="27">
        <v>4.4078875818089758E-5</v>
      </c>
      <c r="E243" s="27">
        <v>4.9288229917258056E-5</v>
      </c>
      <c r="F243" s="27">
        <v>4.6360234469171221E-5</v>
      </c>
      <c r="G243" s="27">
        <v>4.8304609392499323E-5</v>
      </c>
      <c r="H243" s="27">
        <v>8.2098509365366264E-5</v>
      </c>
      <c r="I243" s="27">
        <v>9.3491909327203979E-5</v>
      </c>
      <c r="J243" s="27">
        <v>1.089355920888853E-4</v>
      </c>
      <c r="K243" s="27">
        <v>1.1871254545515257E-4</v>
      </c>
      <c r="L243" s="27">
        <v>1.3523491574302329E-4</v>
      </c>
      <c r="M243" s="27">
        <v>1.2533751749961615E-4</v>
      </c>
      <c r="N243" s="27">
        <v>3.0303495711095032E-4</v>
      </c>
      <c r="O243" s="27">
        <v>3.0375698527235754E-4</v>
      </c>
      <c r="P243" s="27">
        <v>2.7231889528430065E-4</v>
      </c>
      <c r="Q243" s="27">
        <v>2.5579437990879409E-4</v>
      </c>
      <c r="R243" s="27">
        <v>2.5439115287978936E-4</v>
      </c>
      <c r="S243" s="27">
        <v>2.4991050659617554E-4</v>
      </c>
      <c r="T243" s="27">
        <v>2.3526698153116153E-4</v>
      </c>
      <c r="U243" s="27">
        <v>2.2881228302806968E-4</v>
      </c>
      <c r="V243" s="27">
        <v>2.2212265386296315E-4</v>
      </c>
      <c r="W243" s="27">
        <v>2.224512924213185E-4</v>
      </c>
      <c r="X243" s="27">
        <v>2.2997028827107977E-4</v>
      </c>
      <c r="Y243" s="27">
        <v>2.5333556448026715E-4</v>
      </c>
      <c r="Z243" s="27">
        <v>2.2782193739525786E-4</v>
      </c>
      <c r="AA243" s="27">
        <v>2.1275785832943809E-4</v>
      </c>
      <c r="AB243" s="27">
        <v>2.2236293207504048E-4</v>
      </c>
      <c r="AC243" s="27">
        <v>2.2164263811964784E-4</v>
      </c>
      <c r="AD243" s="27">
        <v>2.1426782131472698E-4</v>
      </c>
      <c r="AE243" s="27">
        <v>2.1803147159615697E-4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2.6570036821428572E-3</v>
      </c>
      <c r="D244" s="21">
        <f t="shared" ref="D244:AE244" si="55">+D245+D246+D247+D248+D249+D250+D251</f>
        <v>2.7141391969999996E-3</v>
      </c>
      <c r="E244" s="21">
        <f t="shared" si="55"/>
        <v>2.7712747118571429E-3</v>
      </c>
      <c r="F244" s="21">
        <f t="shared" si="55"/>
        <v>2.8284102267142858E-3</v>
      </c>
      <c r="G244" s="21">
        <f t="shared" si="55"/>
        <v>2.8855457415714286E-3</v>
      </c>
      <c r="H244" s="21">
        <f t="shared" si="55"/>
        <v>2.9426812564285715E-3</v>
      </c>
      <c r="I244" s="21">
        <f t="shared" si="55"/>
        <v>2.9998167712857139E-3</v>
      </c>
      <c r="J244" s="21">
        <f t="shared" si="55"/>
        <v>3.0569522861428567E-3</v>
      </c>
      <c r="K244" s="21">
        <f t="shared" si="55"/>
        <v>3.1377871873857145E-3</v>
      </c>
      <c r="L244" s="21">
        <f t="shared" si="55"/>
        <v>3.218622088628571E-3</v>
      </c>
      <c r="M244" s="21">
        <f t="shared" si="55"/>
        <v>3.2994569898714284E-3</v>
      </c>
      <c r="N244" s="21">
        <f t="shared" si="55"/>
        <v>3.3802918911142858E-3</v>
      </c>
      <c r="O244" s="21">
        <f t="shared" si="55"/>
        <v>3.4611267923571427E-3</v>
      </c>
      <c r="P244" s="21">
        <f t="shared" si="55"/>
        <v>3.5419616935999996E-3</v>
      </c>
      <c r="Q244" s="21">
        <f t="shared" si="55"/>
        <v>3.622796594842857E-3</v>
      </c>
      <c r="R244" s="21">
        <f t="shared" si="55"/>
        <v>3.7036314960857139E-3</v>
      </c>
      <c r="S244" s="21">
        <f t="shared" si="55"/>
        <v>3.7844663973285717E-3</v>
      </c>
      <c r="T244" s="21">
        <f t="shared" si="55"/>
        <v>3.8653012985714278E-3</v>
      </c>
      <c r="U244" s="21">
        <f t="shared" si="55"/>
        <v>4.2967023419047618E-3</v>
      </c>
      <c r="V244" s="21">
        <f t="shared" si="55"/>
        <v>4.7281033852380949E-3</v>
      </c>
      <c r="W244" s="21">
        <f t="shared" si="55"/>
        <v>5.1595044285714289E-3</v>
      </c>
      <c r="X244" s="21">
        <f t="shared" si="55"/>
        <v>4.7503185714285702E-3</v>
      </c>
      <c r="Y244" s="21">
        <f t="shared" si="55"/>
        <v>5.4417015714285704E-3</v>
      </c>
      <c r="Z244" s="21">
        <f t="shared" si="55"/>
        <v>4.5904068571428567E-3</v>
      </c>
      <c r="AA244" s="21">
        <f t="shared" si="55"/>
        <v>5.4981409999999998E-3</v>
      </c>
      <c r="AB244" s="21">
        <f t="shared" si="55"/>
        <v>6.0907549999999989E-3</v>
      </c>
      <c r="AC244" s="21">
        <f t="shared" si="55"/>
        <v>6.683368999999998E-3</v>
      </c>
      <c r="AD244" s="21">
        <f t="shared" si="55"/>
        <v>7.2759829999999989E-3</v>
      </c>
      <c r="AE244" s="21">
        <f t="shared" si="55"/>
        <v>7.868596999999998E-3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2.6570036821428572E-3</v>
      </c>
      <c r="D249" s="27">
        <v>2.7141391969999996E-3</v>
      </c>
      <c r="E249" s="27">
        <v>2.7712747118571429E-3</v>
      </c>
      <c r="F249" s="27">
        <v>2.8284102267142858E-3</v>
      </c>
      <c r="G249" s="27">
        <v>2.8855457415714286E-3</v>
      </c>
      <c r="H249" s="27">
        <v>2.9426812564285715E-3</v>
      </c>
      <c r="I249" s="27">
        <v>2.9998167712857139E-3</v>
      </c>
      <c r="J249" s="27">
        <v>3.0569522861428567E-3</v>
      </c>
      <c r="K249" s="27">
        <v>3.1377871873857145E-3</v>
      </c>
      <c r="L249" s="27">
        <v>3.218622088628571E-3</v>
      </c>
      <c r="M249" s="27">
        <v>3.2994569898714284E-3</v>
      </c>
      <c r="N249" s="27">
        <v>3.3802918911142858E-3</v>
      </c>
      <c r="O249" s="27">
        <v>3.4611267923571427E-3</v>
      </c>
      <c r="P249" s="27">
        <v>3.5419616935999996E-3</v>
      </c>
      <c r="Q249" s="27">
        <v>3.622796594842857E-3</v>
      </c>
      <c r="R249" s="27">
        <v>3.7036314960857139E-3</v>
      </c>
      <c r="S249" s="27">
        <v>3.7844663973285717E-3</v>
      </c>
      <c r="T249" s="27">
        <v>3.8653012985714278E-3</v>
      </c>
      <c r="U249" s="27">
        <v>4.2967023419047618E-3</v>
      </c>
      <c r="V249" s="27">
        <v>4.7281033852380949E-3</v>
      </c>
      <c r="W249" s="27">
        <v>5.1595044285714289E-3</v>
      </c>
      <c r="X249" s="27">
        <v>4.7503185714285702E-3</v>
      </c>
      <c r="Y249" s="27">
        <v>5.4417015714285704E-3</v>
      </c>
      <c r="Z249" s="27">
        <v>4.5904068571428567E-3</v>
      </c>
      <c r="AA249" s="27">
        <v>5.4981409999999998E-3</v>
      </c>
      <c r="AB249" s="27">
        <v>6.0907549999999989E-3</v>
      </c>
      <c r="AC249" s="27">
        <v>6.683368999999998E-3</v>
      </c>
      <c r="AD249" s="27">
        <v>7.2759829999999989E-3</v>
      </c>
      <c r="AE249" s="27">
        <v>7.868596999999998E-3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6">+C253+C254++C255+C256</f>
        <v>0</v>
      </c>
      <c r="D252" s="21">
        <f t="shared" si="56"/>
        <v>0</v>
      </c>
      <c r="E252" s="21">
        <f t="shared" si="56"/>
        <v>0</v>
      </c>
      <c r="F252" s="21">
        <f t="shared" si="56"/>
        <v>0</v>
      </c>
      <c r="G252" s="21">
        <f t="shared" si="56"/>
        <v>0</v>
      </c>
      <c r="H252" s="21">
        <f t="shared" si="56"/>
        <v>0</v>
      </c>
      <c r="I252" s="21">
        <f t="shared" si="56"/>
        <v>0</v>
      </c>
      <c r="J252" s="21">
        <f t="shared" si="56"/>
        <v>0</v>
      </c>
      <c r="K252" s="21">
        <f t="shared" si="56"/>
        <v>0</v>
      </c>
      <c r="L252" s="21">
        <f t="shared" si="56"/>
        <v>0</v>
      </c>
      <c r="M252" s="21">
        <f t="shared" si="56"/>
        <v>0</v>
      </c>
      <c r="N252" s="21">
        <f t="shared" si="56"/>
        <v>0</v>
      </c>
      <c r="O252" s="21">
        <f t="shared" si="56"/>
        <v>0</v>
      </c>
      <c r="P252" s="21">
        <f t="shared" si="56"/>
        <v>0</v>
      </c>
      <c r="Q252" s="21">
        <f t="shared" si="56"/>
        <v>0</v>
      </c>
      <c r="R252" s="21">
        <f t="shared" si="56"/>
        <v>0</v>
      </c>
      <c r="S252" s="21">
        <f t="shared" si="56"/>
        <v>0</v>
      </c>
      <c r="T252" s="21">
        <f t="shared" si="56"/>
        <v>0</v>
      </c>
      <c r="U252" s="21">
        <f t="shared" si="56"/>
        <v>0</v>
      </c>
      <c r="V252" s="21">
        <f t="shared" si="56"/>
        <v>0</v>
      </c>
      <c r="W252" s="21">
        <f t="shared" si="56"/>
        <v>0</v>
      </c>
      <c r="X252" s="21">
        <f t="shared" si="56"/>
        <v>0</v>
      </c>
      <c r="Y252" s="21">
        <f t="shared" si="56"/>
        <v>0</v>
      </c>
      <c r="Z252" s="21">
        <f t="shared" si="56"/>
        <v>0</v>
      </c>
      <c r="AA252" s="21">
        <f t="shared" si="56"/>
        <v>0</v>
      </c>
      <c r="AB252" s="21">
        <f t="shared" si="56"/>
        <v>0</v>
      </c>
      <c r="AC252" s="21">
        <f t="shared" si="56"/>
        <v>0</v>
      </c>
      <c r="AD252" s="21">
        <f t="shared" si="56"/>
        <v>0</v>
      </c>
      <c r="AE252" s="21">
        <f t="shared" si="56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7">+C258+C269</f>
        <v>0.59874351228937273</v>
      </c>
      <c r="D257" s="21">
        <f t="shared" si="57"/>
        <v>0.57420287896641564</v>
      </c>
      <c r="E257" s="21">
        <f t="shared" si="57"/>
        <v>0.60826708337044066</v>
      </c>
      <c r="F257" s="21">
        <f t="shared" si="57"/>
        <v>0.62895548816516123</v>
      </c>
      <c r="G257" s="21">
        <f t="shared" si="57"/>
        <v>0.62160869436893951</v>
      </c>
      <c r="H257" s="21">
        <f t="shared" si="57"/>
        <v>0.64160745266385411</v>
      </c>
      <c r="I257" s="21">
        <f t="shared" si="57"/>
        <v>0.62717538520268323</v>
      </c>
      <c r="J257" s="21">
        <f t="shared" si="57"/>
        <v>0.6356268780225397</v>
      </c>
      <c r="K257" s="21">
        <f t="shared" si="57"/>
        <v>0.63211411001097473</v>
      </c>
      <c r="L257" s="21">
        <f t="shared" si="57"/>
        <v>0.66332141041810244</v>
      </c>
      <c r="M257" s="21">
        <f t="shared" si="57"/>
        <v>0.62595255007494899</v>
      </c>
      <c r="N257" s="21">
        <f t="shared" si="57"/>
        <v>0.65052286774445012</v>
      </c>
      <c r="O257" s="21">
        <f t="shared" si="57"/>
        <v>0.68170620024386097</v>
      </c>
      <c r="P257" s="21">
        <f t="shared" si="57"/>
        <v>0.64203047590648354</v>
      </c>
      <c r="Q257" s="21">
        <f t="shared" si="57"/>
        <v>0.72362009860319787</v>
      </c>
      <c r="R257" s="21">
        <f t="shared" si="57"/>
        <v>0.67803028118454367</v>
      </c>
      <c r="S257" s="21">
        <f t="shared" si="57"/>
        <v>0.7067073737320464</v>
      </c>
      <c r="T257" s="21">
        <f t="shared" si="57"/>
        <v>0.76188232227929409</v>
      </c>
      <c r="U257" s="21">
        <f t="shared" si="57"/>
        <v>0.80668864729828993</v>
      </c>
      <c r="V257" s="21">
        <f t="shared" si="57"/>
        <v>0.83066704693020144</v>
      </c>
      <c r="W257" s="21">
        <f t="shared" si="57"/>
        <v>0.82871891855314561</v>
      </c>
      <c r="X257" s="21">
        <f t="shared" si="57"/>
        <v>0.71661610900932138</v>
      </c>
      <c r="Y257" s="21">
        <f t="shared" si="57"/>
        <v>0.62253797704087743</v>
      </c>
      <c r="Z257" s="21">
        <f t="shared" si="57"/>
        <v>0.60915874468930287</v>
      </c>
      <c r="AA257" s="21">
        <f t="shared" si="57"/>
        <v>0.62552537929009877</v>
      </c>
      <c r="AB257" s="21">
        <f t="shared" si="57"/>
        <v>0.61904813109528711</v>
      </c>
      <c r="AC257" s="21">
        <f t="shared" si="57"/>
        <v>0.6533496132985761</v>
      </c>
      <c r="AD257" s="21">
        <f t="shared" si="57"/>
        <v>0.68869692744623723</v>
      </c>
      <c r="AE257" s="21">
        <f t="shared" si="57"/>
        <v>0.72321631090651983</v>
      </c>
    </row>
    <row r="258" spans="1:31" x14ac:dyDescent="0.2">
      <c r="A258" s="80" t="s">
        <v>488</v>
      </c>
      <c r="B258" s="4" t="s">
        <v>489</v>
      </c>
      <c r="C258" s="21">
        <f t="shared" ref="C258:AE258" si="58">+C259+C260+C264+C265+C266+C267+C268</f>
        <v>0.52604189941916557</v>
      </c>
      <c r="D258" s="21">
        <f t="shared" si="58"/>
        <v>0.50360510060908337</v>
      </c>
      <c r="E258" s="21">
        <f t="shared" si="58"/>
        <v>0.53678371342401132</v>
      </c>
      <c r="F258" s="21">
        <f t="shared" si="58"/>
        <v>0.5557159999170147</v>
      </c>
      <c r="G258" s="21">
        <f t="shared" si="58"/>
        <v>0.54902557835874133</v>
      </c>
      <c r="H258" s="21">
        <f t="shared" si="58"/>
        <v>0.5680712050689215</v>
      </c>
      <c r="I258" s="21">
        <f t="shared" si="58"/>
        <v>0.55439954802127989</v>
      </c>
      <c r="J258" s="21">
        <f t="shared" si="58"/>
        <v>0.56288056996296831</v>
      </c>
      <c r="K258" s="21">
        <f t="shared" si="58"/>
        <v>0.55925975708616982</v>
      </c>
      <c r="L258" s="21">
        <f t="shared" si="58"/>
        <v>0.58719262742622524</v>
      </c>
      <c r="M258" s="21">
        <f t="shared" si="58"/>
        <v>0.55282847790677803</v>
      </c>
      <c r="N258" s="21">
        <f t="shared" si="58"/>
        <v>0.57472774290727213</v>
      </c>
      <c r="O258" s="21">
        <f t="shared" si="58"/>
        <v>0.60259315123438484</v>
      </c>
      <c r="P258" s="21">
        <f t="shared" si="58"/>
        <v>0.56611312335171859</v>
      </c>
      <c r="Q258" s="21">
        <f t="shared" si="58"/>
        <v>0.63981701469605456</v>
      </c>
      <c r="R258" s="21">
        <f t="shared" si="58"/>
        <v>0.59794646372169113</v>
      </c>
      <c r="S258" s="21">
        <f t="shared" si="58"/>
        <v>0.62354004965076548</v>
      </c>
      <c r="T258" s="21">
        <f t="shared" si="58"/>
        <v>0.67320055436618198</v>
      </c>
      <c r="U258" s="21">
        <f t="shared" si="58"/>
        <v>0.71361884224193683</v>
      </c>
      <c r="V258" s="21">
        <f t="shared" si="58"/>
        <v>0.73498706822602544</v>
      </c>
      <c r="W258" s="21">
        <f t="shared" si="58"/>
        <v>0.73261805257086576</v>
      </c>
      <c r="X258" s="21">
        <f t="shared" si="58"/>
        <v>0.63276664432010765</v>
      </c>
      <c r="Y258" s="21">
        <f t="shared" si="58"/>
        <v>0.54847419019718735</v>
      </c>
      <c r="Z258" s="21">
        <f t="shared" si="58"/>
        <v>0.53810683964178097</v>
      </c>
      <c r="AA258" s="21">
        <f t="shared" si="58"/>
        <v>0.55385753160675899</v>
      </c>
      <c r="AB258" s="21">
        <f t="shared" si="58"/>
        <v>0.54875535852496415</v>
      </c>
      <c r="AC258" s="21">
        <f t="shared" si="58"/>
        <v>0.57890251689916628</v>
      </c>
      <c r="AD258" s="21">
        <f t="shared" si="58"/>
        <v>0.61008872946166215</v>
      </c>
      <c r="AE258" s="21">
        <f t="shared" si="58"/>
        <v>0.64044151575451491</v>
      </c>
    </row>
    <row r="259" spans="1:31" x14ac:dyDescent="0.2">
      <c r="A259" s="80" t="s">
        <v>490</v>
      </c>
      <c r="B259" s="4" t="s">
        <v>491</v>
      </c>
      <c r="C259" s="27">
        <v>0.19545208887819271</v>
      </c>
      <c r="D259" s="27">
        <v>0.18690916371696437</v>
      </c>
      <c r="E259" s="27">
        <v>0.20640127752829557</v>
      </c>
      <c r="F259" s="27">
        <v>0.23152080910334749</v>
      </c>
      <c r="G259" s="27">
        <v>0.23177813440047088</v>
      </c>
      <c r="H259" s="27">
        <v>0.25517217463835068</v>
      </c>
      <c r="I259" s="27">
        <v>0.26545658330302363</v>
      </c>
      <c r="J259" s="27">
        <v>0.26153616581683253</v>
      </c>
      <c r="K259" s="27">
        <v>0.25386835311258088</v>
      </c>
      <c r="L259" s="27">
        <v>0.27784407615686979</v>
      </c>
      <c r="M259" s="27">
        <v>0.23916106740415519</v>
      </c>
      <c r="N259" s="27">
        <v>0.25692895553599165</v>
      </c>
      <c r="O259" s="27">
        <v>0.28137959807770924</v>
      </c>
      <c r="P259" s="27">
        <v>0.2408595246974061</v>
      </c>
      <c r="Q259" s="27">
        <v>0.31104833766008527</v>
      </c>
      <c r="R259" s="27">
        <v>0.26515084391970151</v>
      </c>
      <c r="S259" s="27">
        <v>0.28733693983279823</v>
      </c>
      <c r="T259" s="27">
        <v>0.33387200323706895</v>
      </c>
      <c r="U259" s="27">
        <v>0.37213312046846592</v>
      </c>
      <c r="V259" s="27">
        <v>0.3926067065339473</v>
      </c>
      <c r="W259" s="27">
        <v>0.39114252950007389</v>
      </c>
      <c r="X259" s="27">
        <v>0.31399688778336438</v>
      </c>
      <c r="Y259" s="27">
        <v>0.24951191796091593</v>
      </c>
      <c r="Z259" s="27">
        <v>0.26073942178353038</v>
      </c>
      <c r="AA259" s="27">
        <v>0.28732345239313045</v>
      </c>
      <c r="AB259" s="27">
        <v>0.29542973072465312</v>
      </c>
      <c r="AC259" s="27">
        <v>0.31248556037360586</v>
      </c>
      <c r="AD259" s="27">
        <v>0.32954139002255861</v>
      </c>
      <c r="AE259" s="27">
        <v>0.34659721967151136</v>
      </c>
    </row>
    <row r="260" spans="1:31" x14ac:dyDescent="0.2">
      <c r="A260" s="80" t="s">
        <v>492</v>
      </c>
      <c r="B260" s="4" t="s">
        <v>493</v>
      </c>
      <c r="C260" s="21">
        <f t="shared" ref="C260:AE260" si="59">+C261+C262+C263</f>
        <v>8.5149824517210676E-3</v>
      </c>
      <c r="D260" s="21">
        <f t="shared" si="59"/>
        <v>8.683535524077109E-3</v>
      </c>
      <c r="E260" s="21">
        <f t="shared" si="59"/>
        <v>8.9263311589726727E-3</v>
      </c>
      <c r="F260" s="21">
        <f t="shared" si="59"/>
        <v>9.1434992600862453E-3</v>
      </c>
      <c r="G260" s="21">
        <f t="shared" si="59"/>
        <v>9.369557381740605E-3</v>
      </c>
      <c r="H260" s="21">
        <f t="shared" si="59"/>
        <v>9.6449050518519572E-3</v>
      </c>
      <c r="I260" s="21">
        <f t="shared" si="59"/>
        <v>9.8764027170121556E-3</v>
      </c>
      <c r="J260" s="21">
        <f t="shared" si="59"/>
        <v>1.0260566537548588E-2</v>
      </c>
      <c r="K260" s="21">
        <f t="shared" si="59"/>
        <v>1.037661902321777E-2</v>
      </c>
      <c r="L260" s="21">
        <f t="shared" si="59"/>
        <v>1.0508907093190085E-2</v>
      </c>
      <c r="M260" s="21">
        <f t="shared" si="59"/>
        <v>1.0574517783833323E-2</v>
      </c>
      <c r="N260" s="21">
        <f t="shared" si="59"/>
        <v>1.1044787776771049E-2</v>
      </c>
      <c r="O260" s="21">
        <f t="shared" si="59"/>
        <v>1.1135539342610499E-2</v>
      </c>
      <c r="P260" s="21">
        <f t="shared" si="59"/>
        <v>1.1152022912103359E-2</v>
      </c>
      <c r="Q260" s="21">
        <f t="shared" si="59"/>
        <v>1.1219557221317598E-2</v>
      </c>
      <c r="R260" s="21">
        <f t="shared" si="59"/>
        <v>1.1308548933703118E-2</v>
      </c>
      <c r="S260" s="21">
        <f t="shared" si="59"/>
        <v>1.1388597639535892E-2</v>
      </c>
      <c r="T260" s="21">
        <f t="shared" si="59"/>
        <v>1.1444534351367127E-2</v>
      </c>
      <c r="U260" s="21">
        <f t="shared" si="59"/>
        <v>1.2456924425777803E-2</v>
      </c>
      <c r="V260" s="21">
        <f t="shared" si="59"/>
        <v>1.3468465699122559E-2</v>
      </c>
      <c r="W260" s="21">
        <f t="shared" si="59"/>
        <v>1.4496683713153966E-2</v>
      </c>
      <c r="X260" s="21">
        <f t="shared" si="59"/>
        <v>1.3440527028127463E-2</v>
      </c>
      <c r="Y260" s="21">
        <f t="shared" si="59"/>
        <v>1.530363004997792E-2</v>
      </c>
      <c r="Z260" s="21">
        <f t="shared" si="59"/>
        <v>1.3192326673445814E-2</v>
      </c>
      <c r="AA260" s="21">
        <f t="shared" si="59"/>
        <v>1.5347732698163873E-2</v>
      </c>
      <c r="AB260" s="21">
        <f t="shared" si="59"/>
        <v>1.6774593860314779E-2</v>
      </c>
      <c r="AC260" s="21">
        <f t="shared" si="59"/>
        <v>1.826486453189418E-2</v>
      </c>
      <c r="AD260" s="21">
        <f t="shared" si="59"/>
        <v>1.9735537248344041E-2</v>
      </c>
      <c r="AE260" s="21">
        <f t="shared" si="59"/>
        <v>2.1233251835743431E-2</v>
      </c>
    </row>
    <row r="261" spans="1:31" x14ac:dyDescent="0.2">
      <c r="A261" s="80" t="s">
        <v>494</v>
      </c>
      <c r="B261" s="4" t="s">
        <v>495</v>
      </c>
      <c r="C261" s="27">
        <v>8.5149824517210676E-3</v>
      </c>
      <c r="D261" s="27">
        <v>8.683535524077109E-3</v>
      </c>
      <c r="E261" s="27">
        <v>8.9263311589726727E-3</v>
      </c>
      <c r="F261" s="27">
        <v>9.1434992600862453E-3</v>
      </c>
      <c r="G261" s="27">
        <v>9.369557381740605E-3</v>
      </c>
      <c r="H261" s="27">
        <v>9.6449050518519572E-3</v>
      </c>
      <c r="I261" s="27">
        <v>9.8764027170121556E-3</v>
      </c>
      <c r="J261" s="27">
        <v>1.0260566537548588E-2</v>
      </c>
      <c r="K261" s="27">
        <v>1.037661902321777E-2</v>
      </c>
      <c r="L261" s="27">
        <v>1.0508907093190085E-2</v>
      </c>
      <c r="M261" s="27">
        <v>1.0574517783833323E-2</v>
      </c>
      <c r="N261" s="27">
        <v>1.1044787776771049E-2</v>
      </c>
      <c r="O261" s="27">
        <v>1.1135539342610499E-2</v>
      </c>
      <c r="P261" s="27">
        <v>1.1152022912103359E-2</v>
      </c>
      <c r="Q261" s="27">
        <v>1.1219557221317598E-2</v>
      </c>
      <c r="R261" s="27">
        <v>1.1308548933703118E-2</v>
      </c>
      <c r="S261" s="27">
        <v>1.1388597639535892E-2</v>
      </c>
      <c r="T261" s="27">
        <v>1.1444534351367127E-2</v>
      </c>
      <c r="U261" s="27">
        <v>1.2456924425777803E-2</v>
      </c>
      <c r="V261" s="27">
        <v>1.3468465699122559E-2</v>
      </c>
      <c r="W261" s="27">
        <v>1.4496683713153966E-2</v>
      </c>
      <c r="X261" s="27">
        <v>1.3440527028127463E-2</v>
      </c>
      <c r="Y261" s="27">
        <v>1.530363004997792E-2</v>
      </c>
      <c r="Z261" s="27">
        <v>1.3192326673445814E-2</v>
      </c>
      <c r="AA261" s="27">
        <v>1.5347732698163873E-2</v>
      </c>
      <c r="AB261" s="27">
        <v>1.6774593860314779E-2</v>
      </c>
      <c r="AC261" s="27">
        <v>1.826486453189418E-2</v>
      </c>
      <c r="AD261" s="27">
        <v>1.9735537248344041E-2</v>
      </c>
      <c r="AE261" s="27">
        <v>2.1233251835743431E-2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0.28281658545105609</v>
      </c>
      <c r="D264" s="27">
        <v>0.27672781793039453</v>
      </c>
      <c r="E264" s="27">
        <v>0.27202542158680582</v>
      </c>
      <c r="F264" s="27">
        <v>0.26898652030287024</v>
      </c>
      <c r="G264" s="27">
        <v>0.2662852432391995</v>
      </c>
      <c r="H264" s="27">
        <v>0.25939095631370551</v>
      </c>
      <c r="I264" s="27">
        <v>0.25069283146748794</v>
      </c>
      <c r="J264" s="27">
        <v>0.25414622762949851</v>
      </c>
      <c r="K264" s="27">
        <v>0.25859856062176156</v>
      </c>
      <c r="L264" s="27">
        <v>0.26303873871526501</v>
      </c>
      <c r="M264" s="27">
        <v>0.26747959445664471</v>
      </c>
      <c r="N264" s="27">
        <v>0.27141786963601777</v>
      </c>
      <c r="O264" s="27">
        <v>0.27590114229261614</v>
      </c>
      <c r="P264" s="27">
        <v>0.28036746059383705</v>
      </c>
      <c r="Q264" s="27">
        <v>0.28483706914352691</v>
      </c>
      <c r="R264" s="27">
        <v>0.28930009162324644</v>
      </c>
      <c r="S264" s="27">
        <v>0.29372514108978198</v>
      </c>
      <c r="T264" s="27">
        <v>0.29815881918717574</v>
      </c>
      <c r="U264" s="27">
        <v>0.29831692177543317</v>
      </c>
      <c r="V264" s="27">
        <v>0.29848561817755714</v>
      </c>
      <c r="W264" s="27">
        <v>0.29866586050047339</v>
      </c>
      <c r="X264" s="27">
        <v>0.27541555126326789</v>
      </c>
      <c r="Y264" s="27">
        <v>0.25832328519347347</v>
      </c>
      <c r="Z264" s="27">
        <v>0.24120531876893486</v>
      </c>
      <c r="AA264" s="27">
        <v>0.22716823503397585</v>
      </c>
      <c r="AB264" s="27">
        <v>0.21315581581388213</v>
      </c>
      <c r="AC264" s="27">
        <v>0.22378987536751779</v>
      </c>
      <c r="AD264" s="27">
        <v>0.23453090839219756</v>
      </c>
      <c r="AE264" s="27">
        <v>0.24527281349762331</v>
      </c>
    </row>
    <row r="265" spans="1:31" x14ac:dyDescent="0.2">
      <c r="A265" s="80" t="s">
        <v>502</v>
      </c>
      <c r="B265" s="4" t="s">
        <v>503</v>
      </c>
      <c r="C265" s="27">
        <v>3.9258242638195676E-2</v>
      </c>
      <c r="D265" s="27">
        <v>3.1284583437647402E-2</v>
      </c>
      <c r="E265" s="27">
        <v>4.9430683149937295E-2</v>
      </c>
      <c r="F265" s="27">
        <v>4.6065171250710781E-2</v>
      </c>
      <c r="G265" s="27">
        <v>4.1592643337330405E-2</v>
      </c>
      <c r="H265" s="27">
        <v>4.3863169065013391E-2</v>
      </c>
      <c r="I265" s="27">
        <v>2.8373730533756109E-2</v>
      </c>
      <c r="J265" s="27">
        <v>3.693760997908873E-2</v>
      </c>
      <c r="K265" s="27">
        <v>3.641622432860963E-2</v>
      </c>
      <c r="L265" s="27">
        <v>3.5800905460900423E-2</v>
      </c>
      <c r="M265" s="27">
        <v>3.5613298262144891E-2</v>
      </c>
      <c r="N265" s="27">
        <v>3.5336129958491641E-2</v>
      </c>
      <c r="O265" s="27">
        <v>3.417687152144884E-2</v>
      </c>
      <c r="P265" s="27">
        <v>3.3734115148372053E-2</v>
      </c>
      <c r="Q265" s="27">
        <v>3.271205067112478E-2</v>
      </c>
      <c r="R265" s="27">
        <v>3.2186979245039993E-2</v>
      </c>
      <c r="S265" s="27">
        <v>3.1089371088649391E-2</v>
      </c>
      <c r="T265" s="27">
        <v>2.9725197590570202E-2</v>
      </c>
      <c r="U265" s="27">
        <v>3.0711875572260003E-2</v>
      </c>
      <c r="V265" s="27">
        <v>3.0426277815398455E-2</v>
      </c>
      <c r="W265" s="27">
        <v>2.8312978857164394E-2</v>
      </c>
      <c r="X265" s="27">
        <v>2.9913678245347963E-2</v>
      </c>
      <c r="Y265" s="27">
        <v>2.5335356992819965E-2</v>
      </c>
      <c r="Z265" s="27">
        <v>2.2969772415869952E-2</v>
      </c>
      <c r="AA265" s="27">
        <v>2.401811148148875E-2</v>
      </c>
      <c r="AB265" s="27">
        <v>2.3395218126114111E-2</v>
      </c>
      <c r="AC265" s="27">
        <v>2.4362216626148479E-2</v>
      </c>
      <c r="AD265" s="27">
        <v>2.628089379856189E-2</v>
      </c>
      <c r="AE265" s="27">
        <v>2.7338230749636809E-2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60">+C270+C277</f>
        <v>7.2701612870207127E-2</v>
      </c>
      <c r="D269" s="21">
        <f t="shared" si="60"/>
        <v>7.0597778357332275E-2</v>
      </c>
      <c r="E269" s="21">
        <f t="shared" si="60"/>
        <v>7.1483369946429287E-2</v>
      </c>
      <c r="F269" s="21">
        <f t="shared" si="60"/>
        <v>7.3239488248146564E-2</v>
      </c>
      <c r="G269" s="21">
        <f t="shared" si="60"/>
        <v>7.258311601019822E-2</v>
      </c>
      <c r="H269" s="21">
        <f t="shared" si="60"/>
        <v>7.3536247594932574E-2</v>
      </c>
      <c r="I269" s="21">
        <f t="shared" si="60"/>
        <v>7.2775837181403374E-2</v>
      </c>
      <c r="J269" s="21">
        <f t="shared" si="60"/>
        <v>7.2746308059571385E-2</v>
      </c>
      <c r="K269" s="21">
        <f t="shared" si="60"/>
        <v>7.2854352924804938E-2</v>
      </c>
      <c r="L269" s="21">
        <f t="shared" si="60"/>
        <v>7.6128782991877211E-2</v>
      </c>
      <c r="M269" s="21">
        <f t="shared" si="60"/>
        <v>7.3124072168170948E-2</v>
      </c>
      <c r="N269" s="21">
        <f t="shared" si="60"/>
        <v>7.5795124837178013E-2</v>
      </c>
      <c r="O269" s="21">
        <f t="shared" si="60"/>
        <v>7.9113049009476077E-2</v>
      </c>
      <c r="P269" s="21">
        <f t="shared" si="60"/>
        <v>7.5917352554764991E-2</v>
      </c>
      <c r="Q269" s="21">
        <f t="shared" si="60"/>
        <v>8.3803083907143305E-2</v>
      </c>
      <c r="R269" s="21">
        <f t="shared" si="60"/>
        <v>8.0083817462852577E-2</v>
      </c>
      <c r="S269" s="21">
        <f t="shared" si="60"/>
        <v>8.3167324081280927E-2</v>
      </c>
      <c r="T269" s="21">
        <f t="shared" si="60"/>
        <v>8.8681767913112164E-2</v>
      </c>
      <c r="U269" s="21">
        <f t="shared" si="60"/>
        <v>9.3069805056353122E-2</v>
      </c>
      <c r="V269" s="21">
        <f t="shared" si="60"/>
        <v>9.5679978704175953E-2</v>
      </c>
      <c r="W269" s="21">
        <f t="shared" si="60"/>
        <v>9.6100865982279876E-2</v>
      </c>
      <c r="X269" s="21">
        <f t="shared" si="60"/>
        <v>8.3849464689213685E-2</v>
      </c>
      <c r="Y269" s="21">
        <f t="shared" si="60"/>
        <v>7.4063786843690096E-2</v>
      </c>
      <c r="Z269" s="21">
        <f t="shared" si="60"/>
        <v>7.1051905047521874E-2</v>
      </c>
      <c r="AA269" s="21">
        <f t="shared" si="60"/>
        <v>7.1667847683339753E-2</v>
      </c>
      <c r="AB269" s="21">
        <f t="shared" si="60"/>
        <v>7.0292772570322987E-2</v>
      </c>
      <c r="AC269" s="21">
        <f t="shared" si="60"/>
        <v>7.4447096399409787E-2</v>
      </c>
      <c r="AD269" s="21">
        <f t="shared" si="60"/>
        <v>7.8608197984575079E-2</v>
      </c>
      <c r="AE269" s="21">
        <f t="shared" si="60"/>
        <v>8.2774795152004879E-2</v>
      </c>
    </row>
    <row r="270" spans="1:31" x14ac:dyDescent="0.2">
      <c r="A270" s="80" t="s">
        <v>511</v>
      </c>
      <c r="B270" s="4" t="s">
        <v>512</v>
      </c>
      <c r="C270" s="21">
        <f t="shared" ref="C270:AE270" si="61">+C271+C272+C276</f>
        <v>7.2701612870207127E-2</v>
      </c>
      <c r="D270" s="21">
        <f t="shared" si="61"/>
        <v>7.0597778357332275E-2</v>
      </c>
      <c r="E270" s="21">
        <f t="shared" si="61"/>
        <v>7.1483369946429287E-2</v>
      </c>
      <c r="F270" s="21">
        <f t="shared" si="61"/>
        <v>7.3239488248146564E-2</v>
      </c>
      <c r="G270" s="21">
        <f t="shared" si="61"/>
        <v>7.258311601019822E-2</v>
      </c>
      <c r="H270" s="21">
        <f t="shared" si="61"/>
        <v>7.3536247594932574E-2</v>
      </c>
      <c r="I270" s="21">
        <f t="shared" si="61"/>
        <v>7.2775837181403374E-2</v>
      </c>
      <c r="J270" s="21">
        <f t="shared" si="61"/>
        <v>7.2746308059571385E-2</v>
      </c>
      <c r="K270" s="21">
        <f t="shared" si="61"/>
        <v>7.2854352924804938E-2</v>
      </c>
      <c r="L270" s="21">
        <f t="shared" si="61"/>
        <v>7.6128782991877211E-2</v>
      </c>
      <c r="M270" s="21">
        <f t="shared" si="61"/>
        <v>7.3124072168170948E-2</v>
      </c>
      <c r="N270" s="21">
        <f t="shared" si="61"/>
        <v>7.5795124837178013E-2</v>
      </c>
      <c r="O270" s="21">
        <f t="shared" si="61"/>
        <v>7.9113049009476077E-2</v>
      </c>
      <c r="P270" s="21">
        <f t="shared" si="61"/>
        <v>7.5917352554764991E-2</v>
      </c>
      <c r="Q270" s="21">
        <f t="shared" si="61"/>
        <v>8.3803083907143305E-2</v>
      </c>
      <c r="R270" s="21">
        <f t="shared" si="61"/>
        <v>8.0083817462852577E-2</v>
      </c>
      <c r="S270" s="21">
        <f t="shared" si="61"/>
        <v>8.3167324081280927E-2</v>
      </c>
      <c r="T270" s="21">
        <f t="shared" si="61"/>
        <v>8.8681767913112164E-2</v>
      </c>
      <c r="U270" s="21">
        <f t="shared" si="61"/>
        <v>9.3069805056353122E-2</v>
      </c>
      <c r="V270" s="21">
        <f t="shared" si="61"/>
        <v>9.5679978704175953E-2</v>
      </c>
      <c r="W270" s="21">
        <f t="shared" si="61"/>
        <v>9.6100865982279876E-2</v>
      </c>
      <c r="X270" s="21">
        <f t="shared" si="61"/>
        <v>8.3849464689213685E-2</v>
      </c>
      <c r="Y270" s="21">
        <f t="shared" si="61"/>
        <v>7.4063786843690096E-2</v>
      </c>
      <c r="Z270" s="21">
        <f t="shared" si="61"/>
        <v>7.1051905047521874E-2</v>
      </c>
      <c r="AA270" s="21">
        <f t="shared" si="61"/>
        <v>7.1667847683339753E-2</v>
      </c>
      <c r="AB270" s="21">
        <f t="shared" si="61"/>
        <v>7.0292772570322987E-2</v>
      </c>
      <c r="AC270" s="21">
        <f t="shared" si="61"/>
        <v>7.4447096399409787E-2</v>
      </c>
      <c r="AD270" s="21">
        <f t="shared" si="61"/>
        <v>7.8608197984575079E-2</v>
      </c>
      <c r="AE270" s="21">
        <f t="shared" si="61"/>
        <v>8.2774795152004879E-2</v>
      </c>
    </row>
    <row r="271" spans="1:31" x14ac:dyDescent="0.2">
      <c r="A271" s="80" t="s">
        <v>513</v>
      </c>
      <c r="B271" s="4" t="s">
        <v>491</v>
      </c>
      <c r="C271" s="27">
        <v>1.9545208887819271E-2</v>
      </c>
      <c r="D271" s="27">
        <v>1.8690916371696436E-2</v>
      </c>
      <c r="E271" s="27">
        <v>2.0640127752829553E-2</v>
      </c>
      <c r="F271" s="27">
        <v>2.3152080910334751E-2</v>
      </c>
      <c r="G271" s="27">
        <v>2.3177813440047091E-2</v>
      </c>
      <c r="H271" s="27">
        <v>2.5517217463835073E-2</v>
      </c>
      <c r="I271" s="27">
        <v>2.6545658330302369E-2</v>
      </c>
      <c r="J271" s="27">
        <v>2.6153616581683251E-2</v>
      </c>
      <c r="K271" s="27">
        <v>2.5386835311258089E-2</v>
      </c>
      <c r="L271" s="27">
        <v>2.7784407615686978E-2</v>
      </c>
      <c r="M271" s="27">
        <v>2.3916106740415517E-2</v>
      </c>
      <c r="N271" s="27">
        <v>2.5692895553599167E-2</v>
      </c>
      <c r="O271" s="27">
        <v>2.8137959807770924E-2</v>
      </c>
      <c r="P271" s="27">
        <v>2.4085952469740612E-2</v>
      </c>
      <c r="Q271" s="27">
        <v>3.1104833766008529E-2</v>
      </c>
      <c r="R271" s="27">
        <v>2.6515084391970159E-2</v>
      </c>
      <c r="S271" s="27">
        <v>2.8733693983279823E-2</v>
      </c>
      <c r="T271" s="27">
        <v>3.3387200323706893E-2</v>
      </c>
      <c r="U271" s="27">
        <v>3.7213312046846594E-2</v>
      </c>
      <c r="V271" s="27">
        <v>3.9260670653394732E-2</v>
      </c>
      <c r="W271" s="27">
        <v>3.9114252950007387E-2</v>
      </c>
      <c r="X271" s="27">
        <v>3.1399688778336446E-2</v>
      </c>
      <c r="Y271" s="27">
        <v>2.4951191796091596E-2</v>
      </c>
      <c r="Z271" s="27">
        <v>2.6073942178353033E-2</v>
      </c>
      <c r="AA271" s="27">
        <v>2.8732345239313048E-2</v>
      </c>
      <c r="AB271" s="27">
        <v>2.9542973072465308E-2</v>
      </c>
      <c r="AC271" s="27">
        <v>3.1248556037360584E-2</v>
      </c>
      <c r="AD271" s="27">
        <v>3.2954139002255863E-2</v>
      </c>
      <c r="AE271" s="27">
        <v>3.4659721967151141E-2</v>
      </c>
    </row>
    <row r="272" spans="1:31" x14ac:dyDescent="0.2">
      <c r="A272" s="80" t="s">
        <v>514</v>
      </c>
      <c r="B272" s="4" t="s">
        <v>493</v>
      </c>
      <c r="C272" s="21">
        <f t="shared" ref="C272:AE272" si="62">+C273+C274+C275</f>
        <v>1.7029964903442134E-3</v>
      </c>
      <c r="D272" s="21">
        <f t="shared" si="62"/>
        <v>1.7367071048154218E-3</v>
      </c>
      <c r="E272" s="21">
        <f t="shared" si="62"/>
        <v>1.7852662317945347E-3</v>
      </c>
      <c r="F272" s="21">
        <f t="shared" si="62"/>
        <v>1.8286998520172489E-3</v>
      </c>
      <c r="G272" s="21">
        <f t="shared" si="62"/>
        <v>1.8739114763481213E-3</v>
      </c>
      <c r="H272" s="21">
        <f t="shared" si="62"/>
        <v>1.9289810103703916E-3</v>
      </c>
      <c r="I272" s="21">
        <f t="shared" si="62"/>
        <v>1.9752805434024314E-3</v>
      </c>
      <c r="J272" s="21">
        <f t="shared" si="62"/>
        <v>2.0521133075097173E-3</v>
      </c>
      <c r="K272" s="21">
        <f t="shared" si="62"/>
        <v>2.0753238046435545E-3</v>
      </c>
      <c r="L272" s="21">
        <f t="shared" si="62"/>
        <v>2.1017814186380175E-3</v>
      </c>
      <c r="M272" s="21">
        <f t="shared" si="62"/>
        <v>2.1149035567666653E-3</v>
      </c>
      <c r="N272" s="21">
        <f t="shared" si="62"/>
        <v>2.2089575553542098E-3</v>
      </c>
      <c r="O272" s="21">
        <f t="shared" si="62"/>
        <v>2.2271078685220996E-3</v>
      </c>
      <c r="P272" s="21">
        <f t="shared" si="62"/>
        <v>2.2304045824206721E-3</v>
      </c>
      <c r="Q272" s="21">
        <f t="shared" si="62"/>
        <v>2.2439114442635195E-3</v>
      </c>
      <c r="R272" s="21">
        <f t="shared" si="62"/>
        <v>2.2617097867406238E-3</v>
      </c>
      <c r="S272" s="21">
        <f t="shared" si="62"/>
        <v>2.277719527907179E-3</v>
      </c>
      <c r="T272" s="21">
        <f t="shared" si="62"/>
        <v>2.2889068702734256E-3</v>
      </c>
      <c r="U272" s="21">
        <f t="shared" si="62"/>
        <v>2.4913848851555614E-3</v>
      </c>
      <c r="V272" s="21">
        <f t="shared" si="62"/>
        <v>2.6936931398245118E-3</v>
      </c>
      <c r="W272" s="21">
        <f t="shared" si="62"/>
        <v>2.8993367426307939E-3</v>
      </c>
      <c r="X272" s="21">
        <f t="shared" si="62"/>
        <v>2.6881054056254929E-3</v>
      </c>
      <c r="Y272" s="21">
        <f t="shared" si="62"/>
        <v>3.0607260099955839E-3</v>
      </c>
      <c r="Z272" s="21">
        <f t="shared" si="62"/>
        <v>2.6384653346891627E-3</v>
      </c>
      <c r="AA272" s="21">
        <f t="shared" si="62"/>
        <v>3.0695465396327745E-3</v>
      </c>
      <c r="AB272" s="21">
        <f t="shared" si="62"/>
        <v>3.3549187720629558E-3</v>
      </c>
      <c r="AC272" s="21">
        <f t="shared" si="62"/>
        <v>3.6529729063788357E-3</v>
      </c>
      <c r="AD272" s="21">
        <f t="shared" si="62"/>
        <v>3.9471074496688092E-3</v>
      </c>
      <c r="AE272" s="21">
        <f t="shared" si="62"/>
        <v>4.2466503671486858E-3</v>
      </c>
    </row>
    <row r="273" spans="1:31" x14ac:dyDescent="0.2">
      <c r="A273" s="80" t="s">
        <v>515</v>
      </c>
      <c r="B273" s="4" t="s">
        <v>495</v>
      </c>
      <c r="C273" s="27">
        <v>1.7029964903442134E-3</v>
      </c>
      <c r="D273" s="27">
        <v>1.7367071048154218E-3</v>
      </c>
      <c r="E273" s="27">
        <v>1.7852662317945347E-3</v>
      </c>
      <c r="F273" s="27">
        <v>1.8286998520172489E-3</v>
      </c>
      <c r="G273" s="27">
        <v>1.8739114763481213E-3</v>
      </c>
      <c r="H273" s="27">
        <v>1.9289810103703916E-3</v>
      </c>
      <c r="I273" s="27">
        <v>1.9752805434024314E-3</v>
      </c>
      <c r="J273" s="27">
        <v>2.0521133075097173E-3</v>
      </c>
      <c r="K273" s="27">
        <v>2.0753238046435545E-3</v>
      </c>
      <c r="L273" s="27">
        <v>2.1017814186380175E-3</v>
      </c>
      <c r="M273" s="27">
        <v>2.1149035567666653E-3</v>
      </c>
      <c r="N273" s="27">
        <v>2.2089575553542098E-3</v>
      </c>
      <c r="O273" s="27">
        <v>2.2271078685220996E-3</v>
      </c>
      <c r="P273" s="27">
        <v>2.2304045824206721E-3</v>
      </c>
      <c r="Q273" s="27">
        <v>2.2439114442635195E-3</v>
      </c>
      <c r="R273" s="27">
        <v>2.2617097867406238E-3</v>
      </c>
      <c r="S273" s="27">
        <v>2.277719527907179E-3</v>
      </c>
      <c r="T273" s="27">
        <v>2.2889068702734256E-3</v>
      </c>
      <c r="U273" s="27">
        <v>2.4913848851555614E-3</v>
      </c>
      <c r="V273" s="27">
        <v>2.6936931398245118E-3</v>
      </c>
      <c r="W273" s="27">
        <v>2.8993367426307939E-3</v>
      </c>
      <c r="X273" s="27">
        <v>2.6881054056254929E-3</v>
      </c>
      <c r="Y273" s="27">
        <v>3.0607260099955839E-3</v>
      </c>
      <c r="Z273" s="27">
        <v>2.6384653346891627E-3</v>
      </c>
      <c r="AA273" s="27">
        <v>3.0695465396327745E-3</v>
      </c>
      <c r="AB273" s="27">
        <v>3.3549187720629558E-3</v>
      </c>
      <c r="AC273" s="27">
        <v>3.6529729063788357E-3</v>
      </c>
      <c r="AD273" s="27">
        <v>3.9471074496688092E-3</v>
      </c>
      <c r="AE273" s="27">
        <v>4.2466503671486858E-3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5.1453407492043642E-2</v>
      </c>
      <c r="D276" s="27">
        <v>5.0170154880820411E-2</v>
      </c>
      <c r="E276" s="27">
        <v>4.9057975961805195E-2</v>
      </c>
      <c r="F276" s="27">
        <v>4.8258707485794562E-2</v>
      </c>
      <c r="G276" s="27">
        <v>4.7531391093803006E-2</v>
      </c>
      <c r="H276" s="27">
        <v>4.6090049120727117E-2</v>
      </c>
      <c r="I276" s="27">
        <v>4.4254898307698569E-2</v>
      </c>
      <c r="J276" s="27">
        <v>4.4540578170378424E-2</v>
      </c>
      <c r="K276" s="27">
        <v>4.5392193808903296E-2</v>
      </c>
      <c r="L276" s="27">
        <v>4.6242593957552217E-2</v>
      </c>
      <c r="M276" s="27">
        <v>4.7093061870988766E-2</v>
      </c>
      <c r="N276" s="27">
        <v>4.7893271728224641E-2</v>
      </c>
      <c r="O276" s="27">
        <v>4.8747981333183046E-2</v>
      </c>
      <c r="P276" s="27">
        <v>4.9600995502603711E-2</v>
      </c>
      <c r="Q276" s="27">
        <v>5.0454338696871256E-2</v>
      </c>
      <c r="R276" s="27">
        <v>5.1307023284141794E-2</v>
      </c>
      <c r="S276" s="27">
        <v>5.2155910570093923E-2</v>
      </c>
      <c r="T276" s="27">
        <v>5.3005660719131854E-2</v>
      </c>
      <c r="U276" s="27">
        <v>5.3365108124350961E-2</v>
      </c>
      <c r="V276" s="27">
        <v>5.3725614910956711E-2</v>
      </c>
      <c r="W276" s="27">
        <v>5.4087276289641689E-2</v>
      </c>
      <c r="X276" s="27">
        <v>4.9761670505251744E-2</v>
      </c>
      <c r="Y276" s="27">
        <v>4.6051869037602916E-2</v>
      </c>
      <c r="Z276" s="27">
        <v>4.233949753447968E-2</v>
      </c>
      <c r="AA276" s="27">
        <v>3.9865955904393936E-2</v>
      </c>
      <c r="AB276" s="27">
        <v>3.7394880725794728E-2</v>
      </c>
      <c r="AC276" s="27">
        <v>3.9545567455670366E-2</v>
      </c>
      <c r="AD276" s="27">
        <v>4.1706951532650402E-2</v>
      </c>
      <c r="AE276" s="27">
        <v>4.3868422817705054E-2</v>
      </c>
    </row>
    <row r="277" spans="1:31" x14ac:dyDescent="0.2">
      <c r="A277" s="80" t="s">
        <v>520</v>
      </c>
      <c r="B277" s="4" t="s">
        <v>521</v>
      </c>
      <c r="C277" s="21">
        <f t="shared" ref="C277:AE277" si="63">+C278+C279+C283+C284+C285</f>
        <v>0</v>
      </c>
      <c r="D277" s="21">
        <f t="shared" si="63"/>
        <v>0</v>
      </c>
      <c r="E277" s="21">
        <f t="shared" si="63"/>
        <v>0</v>
      </c>
      <c r="F277" s="21">
        <f t="shared" si="63"/>
        <v>0</v>
      </c>
      <c r="G277" s="21">
        <f t="shared" si="63"/>
        <v>0</v>
      </c>
      <c r="H277" s="21">
        <f t="shared" si="63"/>
        <v>0</v>
      </c>
      <c r="I277" s="21">
        <f t="shared" si="63"/>
        <v>0</v>
      </c>
      <c r="J277" s="21">
        <f t="shared" si="63"/>
        <v>0</v>
      </c>
      <c r="K277" s="21">
        <f t="shared" si="63"/>
        <v>0</v>
      </c>
      <c r="L277" s="21">
        <f t="shared" si="63"/>
        <v>0</v>
      </c>
      <c r="M277" s="21">
        <f t="shared" si="63"/>
        <v>0</v>
      </c>
      <c r="N277" s="21">
        <f t="shared" si="63"/>
        <v>0</v>
      </c>
      <c r="O277" s="21">
        <f t="shared" si="63"/>
        <v>0</v>
      </c>
      <c r="P277" s="21">
        <f t="shared" si="63"/>
        <v>0</v>
      </c>
      <c r="Q277" s="21">
        <f t="shared" si="63"/>
        <v>0</v>
      </c>
      <c r="R277" s="21">
        <f t="shared" si="63"/>
        <v>0</v>
      </c>
      <c r="S277" s="21">
        <f t="shared" si="63"/>
        <v>0</v>
      </c>
      <c r="T277" s="21">
        <f t="shared" si="63"/>
        <v>0</v>
      </c>
      <c r="U277" s="21">
        <f t="shared" si="63"/>
        <v>0</v>
      </c>
      <c r="V277" s="21">
        <f t="shared" si="63"/>
        <v>0</v>
      </c>
      <c r="W277" s="21">
        <f t="shared" si="63"/>
        <v>0</v>
      </c>
      <c r="X277" s="21">
        <f t="shared" si="63"/>
        <v>0</v>
      </c>
      <c r="Y277" s="21">
        <f t="shared" si="63"/>
        <v>0</v>
      </c>
      <c r="Z277" s="21">
        <f t="shared" si="63"/>
        <v>0</v>
      </c>
      <c r="AA277" s="21">
        <f t="shared" si="63"/>
        <v>0</v>
      </c>
      <c r="AB277" s="21">
        <f t="shared" si="63"/>
        <v>0</v>
      </c>
      <c r="AC277" s="21">
        <f t="shared" si="63"/>
        <v>0</v>
      </c>
      <c r="AD277" s="21">
        <f t="shared" si="63"/>
        <v>0</v>
      </c>
      <c r="AE277" s="21">
        <f t="shared" si="63"/>
        <v>0</v>
      </c>
    </row>
    <row r="278" spans="1:31" x14ac:dyDescent="0.2">
      <c r="A278" s="80" t="s">
        <v>522</v>
      </c>
      <c r="B278" s="4" t="s">
        <v>491</v>
      </c>
      <c r="C278" s="27">
        <v>0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0</v>
      </c>
      <c r="V278" s="27">
        <v>0</v>
      </c>
      <c r="W278" s="27">
        <v>0</v>
      </c>
      <c r="X278" s="27">
        <v>0</v>
      </c>
      <c r="Y278" s="27">
        <v>0</v>
      </c>
      <c r="Z278" s="27">
        <v>0</v>
      </c>
      <c r="AA278" s="27">
        <v>0</v>
      </c>
      <c r="AB278" s="27">
        <v>0</v>
      </c>
      <c r="AC278" s="27">
        <v>0</v>
      </c>
      <c r="AD278" s="27">
        <v>0</v>
      </c>
      <c r="AE278" s="27">
        <v>0</v>
      </c>
    </row>
    <row r="279" spans="1:31" x14ac:dyDescent="0.2">
      <c r="A279" s="80" t="s">
        <v>523</v>
      </c>
      <c r="B279" s="4" t="s">
        <v>493</v>
      </c>
      <c r="C279" s="21">
        <f t="shared" ref="C279:AE279" si="64">+C280+C281+C282</f>
        <v>0</v>
      </c>
      <c r="D279" s="21">
        <f t="shared" si="64"/>
        <v>0</v>
      </c>
      <c r="E279" s="21">
        <f t="shared" si="64"/>
        <v>0</v>
      </c>
      <c r="F279" s="21">
        <f t="shared" si="64"/>
        <v>0</v>
      </c>
      <c r="G279" s="21">
        <f t="shared" si="64"/>
        <v>0</v>
      </c>
      <c r="H279" s="21">
        <f t="shared" si="64"/>
        <v>0</v>
      </c>
      <c r="I279" s="21">
        <f t="shared" si="64"/>
        <v>0</v>
      </c>
      <c r="J279" s="21">
        <f t="shared" si="64"/>
        <v>0</v>
      </c>
      <c r="K279" s="21">
        <f t="shared" si="64"/>
        <v>0</v>
      </c>
      <c r="L279" s="21">
        <f t="shared" si="64"/>
        <v>0</v>
      </c>
      <c r="M279" s="21">
        <f t="shared" si="64"/>
        <v>0</v>
      </c>
      <c r="N279" s="21">
        <f t="shared" si="64"/>
        <v>0</v>
      </c>
      <c r="O279" s="21">
        <f t="shared" si="64"/>
        <v>0</v>
      </c>
      <c r="P279" s="21">
        <f t="shared" si="64"/>
        <v>0</v>
      </c>
      <c r="Q279" s="21">
        <f t="shared" si="64"/>
        <v>0</v>
      </c>
      <c r="R279" s="21">
        <f t="shared" si="64"/>
        <v>0</v>
      </c>
      <c r="S279" s="21">
        <f t="shared" si="64"/>
        <v>0</v>
      </c>
      <c r="T279" s="21">
        <f t="shared" si="64"/>
        <v>0</v>
      </c>
      <c r="U279" s="21">
        <f t="shared" si="64"/>
        <v>0</v>
      </c>
      <c r="V279" s="21">
        <f t="shared" si="64"/>
        <v>0</v>
      </c>
      <c r="W279" s="21">
        <f t="shared" si="64"/>
        <v>0</v>
      </c>
      <c r="X279" s="21">
        <f t="shared" si="64"/>
        <v>0</v>
      </c>
      <c r="Y279" s="21">
        <f t="shared" si="64"/>
        <v>0</v>
      </c>
      <c r="Z279" s="21">
        <f t="shared" si="64"/>
        <v>0</v>
      </c>
      <c r="AA279" s="21">
        <f t="shared" si="64"/>
        <v>0</v>
      </c>
      <c r="AB279" s="21">
        <f t="shared" si="64"/>
        <v>0</v>
      </c>
      <c r="AC279" s="21">
        <f t="shared" si="64"/>
        <v>0</v>
      </c>
      <c r="AD279" s="21">
        <f t="shared" si="64"/>
        <v>0</v>
      </c>
      <c r="AE279" s="21">
        <f t="shared" si="64"/>
        <v>0</v>
      </c>
    </row>
    <row r="280" spans="1:31" x14ac:dyDescent="0.2">
      <c r="A280" s="80" t="s">
        <v>524</v>
      </c>
      <c r="B280" s="4" t="s">
        <v>495</v>
      </c>
      <c r="C280" s="27">
        <v>0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  <c r="T280" s="27">
        <v>0</v>
      </c>
      <c r="U280" s="27">
        <v>0</v>
      </c>
      <c r="V280" s="27">
        <v>0</v>
      </c>
      <c r="W280" s="27">
        <v>0</v>
      </c>
      <c r="X280" s="27">
        <v>0</v>
      </c>
      <c r="Y280" s="27">
        <v>0</v>
      </c>
      <c r="Z280" s="27">
        <v>0</v>
      </c>
      <c r="AA280" s="27">
        <v>0</v>
      </c>
      <c r="AB280" s="27">
        <v>0</v>
      </c>
      <c r="AC280" s="27">
        <v>0</v>
      </c>
      <c r="AD280" s="27">
        <v>0</v>
      </c>
      <c r="AE280" s="27">
        <v>0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</row>
    <row r="284" spans="1:31" x14ac:dyDescent="0.2">
      <c r="A284" s="80" t="s">
        <v>528</v>
      </c>
      <c r="B284" s="4" t="s">
        <v>503</v>
      </c>
      <c r="C284" s="27">
        <v>0</v>
      </c>
      <c r="D284" s="27">
        <v>0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  <c r="T284" s="27">
        <v>0</v>
      </c>
      <c r="U284" s="27">
        <v>0</v>
      </c>
      <c r="V284" s="27">
        <v>0</v>
      </c>
      <c r="W284" s="27">
        <v>0</v>
      </c>
      <c r="X284" s="27">
        <v>0</v>
      </c>
      <c r="Y284" s="27">
        <v>0</v>
      </c>
      <c r="Z284" s="27">
        <v>0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5">+C288+C289+C290</f>
        <v>4.9788333101988148E-3</v>
      </c>
      <c r="D287" s="21">
        <f t="shared" si="65"/>
        <v>4.7106724023149677E-3</v>
      </c>
      <c r="E287" s="21">
        <f t="shared" si="65"/>
        <v>4.7956179496374627E-3</v>
      </c>
      <c r="F287" s="21">
        <f t="shared" si="65"/>
        <v>4.5984982312030458E-3</v>
      </c>
      <c r="G287" s="21">
        <f t="shared" si="65"/>
        <v>4.5509318197429292E-3</v>
      </c>
      <c r="H287" s="21">
        <f t="shared" si="65"/>
        <v>4.3506396255222502E-3</v>
      </c>
      <c r="I287" s="21">
        <f t="shared" si="65"/>
        <v>3.9922061246043285E-3</v>
      </c>
      <c r="J287" s="21">
        <f t="shared" si="65"/>
        <v>3.9824654528936116E-3</v>
      </c>
      <c r="K287" s="21">
        <f t="shared" si="65"/>
        <v>3.8887669922718984E-3</v>
      </c>
      <c r="L287" s="21">
        <f t="shared" si="65"/>
        <v>3.6004403873362827E-3</v>
      </c>
      <c r="M287" s="21">
        <f t="shared" si="65"/>
        <v>3.3273244173604036E-3</v>
      </c>
      <c r="N287" s="21">
        <f t="shared" si="65"/>
        <v>3.2303645253219091E-3</v>
      </c>
      <c r="O287" s="21">
        <f t="shared" si="65"/>
        <v>3.1443483798825438E-3</v>
      </c>
      <c r="P287" s="21">
        <f t="shared" si="65"/>
        <v>3.0981636327491579E-3</v>
      </c>
      <c r="Q287" s="21">
        <f t="shared" si="65"/>
        <v>2.9323085327380097E-3</v>
      </c>
      <c r="R287" s="21">
        <f t="shared" si="65"/>
        <v>2.7764935779360615E-3</v>
      </c>
      <c r="S287" s="21">
        <f t="shared" si="65"/>
        <v>2.5769203110500381E-3</v>
      </c>
      <c r="T287" s="21">
        <f t="shared" si="65"/>
        <v>2.3797641932732051E-3</v>
      </c>
      <c r="U287" s="21">
        <f t="shared" si="65"/>
        <v>2.1827437024196789E-3</v>
      </c>
      <c r="V287" s="21">
        <f t="shared" si="65"/>
        <v>1.9894182165939968E-3</v>
      </c>
      <c r="W287" s="21">
        <f t="shared" si="65"/>
        <v>1.6852651809538082E-3</v>
      </c>
      <c r="X287" s="21">
        <f t="shared" si="65"/>
        <v>1.7180586557234978E-3</v>
      </c>
      <c r="Y287" s="21">
        <f t="shared" si="65"/>
        <v>1.681735884547079E-3</v>
      </c>
      <c r="Z287" s="21">
        <f t="shared" si="65"/>
        <v>1.6301453164265587E-3</v>
      </c>
      <c r="AA287" s="21">
        <f t="shared" si="65"/>
        <v>1.6846081688391471E-3</v>
      </c>
      <c r="AB287" s="21">
        <f t="shared" si="65"/>
        <v>1.6585275616272366E-3</v>
      </c>
      <c r="AC287" s="21">
        <f t="shared" si="65"/>
        <v>1.6057147385119769E-3</v>
      </c>
      <c r="AD287" s="21">
        <f t="shared" si="65"/>
        <v>1.6109699730132174E-3</v>
      </c>
      <c r="AE287" s="21">
        <f t="shared" si="65"/>
        <v>1.6159545255709925E-3</v>
      </c>
    </row>
    <row r="288" spans="1:31" x14ac:dyDescent="0.2">
      <c r="A288" s="80" t="s">
        <v>534</v>
      </c>
      <c r="B288" s="4" t="s">
        <v>798</v>
      </c>
      <c r="C288" s="27">
        <v>6.6498220919881522E-4</v>
      </c>
      <c r="D288" s="27">
        <v>3.1412271499496803E-4</v>
      </c>
      <c r="E288" s="27">
        <v>5.0377370707746288E-4</v>
      </c>
      <c r="F288" s="27">
        <v>3.687278348830453E-4</v>
      </c>
      <c r="G288" s="27">
        <v>3.2375409434292886E-4</v>
      </c>
      <c r="H288" s="27">
        <v>2.7997304372225112E-4</v>
      </c>
      <c r="I288" s="27">
        <v>8.7740991084328941E-5</v>
      </c>
      <c r="J288" s="27">
        <v>2.3140580993361322E-4</v>
      </c>
      <c r="K288" s="27">
        <v>2.8172418045189856E-4</v>
      </c>
      <c r="L288" s="27">
        <v>1.4127139013628295E-4</v>
      </c>
      <c r="M288" s="27">
        <v>1.1406786666040294E-4</v>
      </c>
      <c r="N288" s="27">
        <v>1.3328962475190915E-4</v>
      </c>
      <c r="O288" s="27">
        <v>1.6107711317254328E-4</v>
      </c>
      <c r="P288" s="27">
        <v>2.3262256687915748E-4</v>
      </c>
      <c r="Q288" s="27">
        <v>2.0739620273800915E-4</v>
      </c>
      <c r="R288" s="27">
        <v>1.9488090093606209E-4</v>
      </c>
      <c r="S288" s="27">
        <v>1.2736859378003799E-4</v>
      </c>
      <c r="T288" s="27">
        <v>9.6641548113205361E-5</v>
      </c>
      <c r="U288" s="27">
        <v>1.4327324267967846E-4</v>
      </c>
      <c r="V288" s="27">
        <v>1.8516895078899703E-4</v>
      </c>
      <c r="W288" s="27">
        <v>1.1164951985380763E-4</v>
      </c>
      <c r="X288" s="27">
        <v>1.2280468492349722E-4</v>
      </c>
      <c r="Y288" s="27">
        <v>7.6742516947078817E-5</v>
      </c>
      <c r="Z288" s="27">
        <v>1.952482347655873E-5</v>
      </c>
      <c r="AA288" s="27">
        <v>7.0532610989146262E-5</v>
      </c>
      <c r="AB288" s="27">
        <v>3.5727637777236166E-5</v>
      </c>
      <c r="AC288" s="27">
        <v>1.1255333161976099E-5</v>
      </c>
      <c r="AD288" s="27">
        <v>1.4805979813217411E-5</v>
      </c>
      <c r="AE288" s="27">
        <v>1.808594452099212E-5</v>
      </c>
    </row>
    <row r="289" spans="1:31" x14ac:dyDescent="0.2">
      <c r="A289" s="80" t="s">
        <v>535</v>
      </c>
      <c r="B289" s="4" t="s">
        <v>799</v>
      </c>
      <c r="C289" s="27">
        <v>4.3138511009999997E-3</v>
      </c>
      <c r="D289" s="27">
        <v>4.39654968732E-3</v>
      </c>
      <c r="E289" s="27">
        <v>4.2918442425600003E-3</v>
      </c>
      <c r="F289" s="27">
        <v>4.2297703963200001E-3</v>
      </c>
      <c r="G289" s="27">
        <v>4.2271777254E-3</v>
      </c>
      <c r="H289" s="27">
        <v>4.0706665817999994E-3</v>
      </c>
      <c r="I289" s="27">
        <v>3.9044651335199999E-3</v>
      </c>
      <c r="J289" s="27">
        <v>3.7510596429599988E-3</v>
      </c>
      <c r="K289" s="27">
        <v>3.6070428118200001E-3</v>
      </c>
      <c r="L289" s="27">
        <v>3.4591689972E-3</v>
      </c>
      <c r="M289" s="27">
        <v>3.2132565507000006E-3</v>
      </c>
      <c r="N289" s="27">
        <v>3.0970749005700001E-3</v>
      </c>
      <c r="O289" s="27">
        <v>2.9832712667100005E-3</v>
      </c>
      <c r="P289" s="27">
        <v>2.8655410658700005E-3</v>
      </c>
      <c r="Q289" s="27">
        <v>2.7249123300000008E-3</v>
      </c>
      <c r="R289" s="27">
        <v>2.5816126769999995E-3</v>
      </c>
      <c r="S289" s="27">
        <v>2.4495517172700002E-3</v>
      </c>
      <c r="T289" s="27">
        <v>2.2831226451599999E-3</v>
      </c>
      <c r="U289" s="27">
        <v>2.0394704597400002E-3</v>
      </c>
      <c r="V289" s="27">
        <v>1.8042492658049999E-3</v>
      </c>
      <c r="W289" s="27">
        <v>1.5736156611000005E-3</v>
      </c>
      <c r="X289" s="27">
        <v>1.5952539708000005E-3</v>
      </c>
      <c r="Y289" s="27">
        <v>1.6049933676000002E-3</v>
      </c>
      <c r="Z289" s="27">
        <v>1.6106204929499999E-3</v>
      </c>
      <c r="AA289" s="27">
        <v>1.6140755578500008E-3</v>
      </c>
      <c r="AB289" s="27">
        <v>1.6227999238500005E-3</v>
      </c>
      <c r="AC289" s="27">
        <v>1.5944594053500009E-3</v>
      </c>
      <c r="AD289" s="27">
        <v>1.5961639931999999E-3</v>
      </c>
      <c r="AE289" s="27">
        <v>1.5978685810500003E-3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6">+C292+C293</f>
        <v>0</v>
      </c>
      <c r="D291" s="21">
        <f t="shared" si="66"/>
        <v>0</v>
      </c>
      <c r="E291" s="21">
        <f t="shared" si="66"/>
        <v>0</v>
      </c>
      <c r="F291" s="21">
        <f t="shared" si="66"/>
        <v>0</v>
      </c>
      <c r="G291" s="21">
        <f t="shared" si="66"/>
        <v>0</v>
      </c>
      <c r="H291" s="21">
        <f t="shared" si="66"/>
        <v>0</v>
      </c>
      <c r="I291" s="21">
        <f t="shared" si="66"/>
        <v>0</v>
      </c>
      <c r="J291" s="21">
        <f t="shared" si="66"/>
        <v>0</v>
      </c>
      <c r="K291" s="21">
        <f t="shared" si="66"/>
        <v>0</v>
      </c>
      <c r="L291" s="21">
        <f t="shared" si="66"/>
        <v>0</v>
      </c>
      <c r="M291" s="21">
        <f t="shared" si="66"/>
        <v>0</v>
      </c>
      <c r="N291" s="21">
        <f t="shared" si="66"/>
        <v>0</v>
      </c>
      <c r="O291" s="21">
        <f t="shared" si="66"/>
        <v>0</v>
      </c>
      <c r="P291" s="21">
        <f t="shared" si="66"/>
        <v>0</v>
      </c>
      <c r="Q291" s="21">
        <f t="shared" si="66"/>
        <v>0</v>
      </c>
      <c r="R291" s="21">
        <f t="shared" si="66"/>
        <v>0</v>
      </c>
      <c r="S291" s="21">
        <f t="shared" si="66"/>
        <v>0</v>
      </c>
      <c r="T291" s="21">
        <f t="shared" si="66"/>
        <v>0</v>
      </c>
      <c r="U291" s="21">
        <f t="shared" si="66"/>
        <v>0</v>
      </c>
      <c r="V291" s="21">
        <f t="shared" si="66"/>
        <v>0</v>
      </c>
      <c r="W291" s="21">
        <f t="shared" si="66"/>
        <v>0</v>
      </c>
      <c r="X291" s="21">
        <f t="shared" si="66"/>
        <v>0</v>
      </c>
      <c r="Y291" s="21">
        <f t="shared" si="66"/>
        <v>0</v>
      </c>
      <c r="Z291" s="21">
        <f t="shared" si="66"/>
        <v>0</v>
      </c>
      <c r="AA291" s="21">
        <f t="shared" si="66"/>
        <v>0</v>
      </c>
      <c r="AB291" s="21">
        <f t="shared" si="66"/>
        <v>0</v>
      </c>
      <c r="AC291" s="21">
        <f t="shared" si="66"/>
        <v>0</v>
      </c>
      <c r="AD291" s="21">
        <f t="shared" si="66"/>
        <v>0</v>
      </c>
      <c r="AE291" s="21">
        <f t="shared" si="66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7">+C298+C383+C391+C399+C407+C415+C423+C424</f>
        <v>4.3011237697958456E-4</v>
      </c>
      <c r="D297" s="28">
        <f t="shared" si="67"/>
        <v>3.1087737709748094E-4</v>
      </c>
      <c r="E297" s="28">
        <f t="shared" si="67"/>
        <v>7.9319384363085295E-5</v>
      </c>
      <c r="F297" s="28">
        <f t="shared" si="67"/>
        <v>5.205653304145441E-4</v>
      </c>
      <c r="G297" s="28">
        <f t="shared" si="67"/>
        <v>1.7051218498449951E-3</v>
      </c>
      <c r="H297" s="28">
        <f t="shared" si="67"/>
        <v>8.5156249074495611E-4</v>
      </c>
      <c r="I297" s="28">
        <f t="shared" si="67"/>
        <v>5.2843341689377268E-5</v>
      </c>
      <c r="J297" s="28">
        <f t="shared" si="67"/>
        <v>2.1166427768843076E-4</v>
      </c>
      <c r="K297" s="28">
        <f t="shared" si="67"/>
        <v>2.1120640495662712E-4</v>
      </c>
      <c r="L297" s="28">
        <f t="shared" si="67"/>
        <v>1.5224663811296615E-4</v>
      </c>
      <c r="M297" s="28">
        <f t="shared" si="67"/>
        <v>1.3152526244205752E-4</v>
      </c>
      <c r="N297" s="28">
        <f t="shared" si="67"/>
        <v>1.7819416299553524E-4</v>
      </c>
      <c r="O297" s="28">
        <f t="shared" si="67"/>
        <v>1.3666864667779719E-3</v>
      </c>
      <c r="P297" s="28">
        <f t="shared" si="67"/>
        <v>2.9374158672744754E-3</v>
      </c>
      <c r="Q297" s="28">
        <f t="shared" si="67"/>
        <v>1.5498658914540066E-3</v>
      </c>
      <c r="R297" s="28">
        <f t="shared" si="67"/>
        <v>2.3131927073706208E-3</v>
      </c>
      <c r="S297" s="28">
        <f t="shared" si="67"/>
        <v>3.7947239878289473E-4</v>
      </c>
      <c r="T297" s="28">
        <f t="shared" si="67"/>
        <v>6.405967676587984E-4</v>
      </c>
      <c r="U297" s="28">
        <f t="shared" si="67"/>
        <v>5.10607136857634E-4</v>
      </c>
      <c r="V297" s="28">
        <f t="shared" si="67"/>
        <v>4.3908305209690638E-4</v>
      </c>
      <c r="W297" s="28">
        <f t="shared" si="67"/>
        <v>3.6233973257135301E-4</v>
      </c>
      <c r="X297" s="28">
        <f t="shared" si="67"/>
        <v>5.1801235728439531E-4</v>
      </c>
      <c r="Y297" s="28">
        <f t="shared" si="67"/>
        <v>5.5613122018877896E-4</v>
      </c>
      <c r="Z297" s="28">
        <f t="shared" si="67"/>
        <v>7.6766534309595427E-4</v>
      </c>
      <c r="AA297" s="28">
        <f t="shared" si="67"/>
        <v>9.1028284722472429E-4</v>
      </c>
      <c r="AB297" s="28">
        <f t="shared" si="67"/>
        <v>2.9041259396617961E-4</v>
      </c>
      <c r="AC297" s="28">
        <f t="shared" si="67"/>
        <v>4.6282129577826574E-4</v>
      </c>
      <c r="AD297" s="28">
        <f t="shared" si="67"/>
        <v>6.5864131173956455E-3</v>
      </c>
      <c r="AE297" s="28">
        <f t="shared" si="67"/>
        <v>8.0300759959714722E-4</v>
      </c>
    </row>
    <row r="298" spans="1:31" x14ac:dyDescent="0.2">
      <c r="A298" s="9" t="s">
        <v>549</v>
      </c>
      <c r="B298" s="4" t="s">
        <v>550</v>
      </c>
      <c r="C298" s="21">
        <f t="shared" ref="C298:AE298" si="68">+C299+C367</f>
        <v>3.5019550111154525E-4</v>
      </c>
      <c r="D298" s="21">
        <f t="shared" si="68"/>
        <v>2.6073951316326325E-4</v>
      </c>
      <c r="E298" s="21">
        <f t="shared" si="68"/>
        <v>6.8439272496762147E-5</v>
      </c>
      <c r="F298" s="21">
        <f t="shared" si="68"/>
        <v>4.3121174543176902E-4</v>
      </c>
      <c r="G298" s="21">
        <f t="shared" si="68"/>
        <v>1.5889194082449952E-3</v>
      </c>
      <c r="H298" s="21">
        <f t="shared" si="68"/>
        <v>6.3152939634495613E-4</v>
      </c>
      <c r="I298" s="21">
        <f t="shared" si="68"/>
        <v>3.7507764089377265E-5</v>
      </c>
      <c r="J298" s="21">
        <f t="shared" si="68"/>
        <v>1.6447254992954473E-4</v>
      </c>
      <c r="K298" s="21">
        <f t="shared" si="68"/>
        <v>9.7961750775989656E-5</v>
      </c>
      <c r="L298" s="21">
        <f t="shared" si="68"/>
        <v>1.1966122371296615E-4</v>
      </c>
      <c r="M298" s="21">
        <f t="shared" si="68"/>
        <v>1.2687240164205752E-4</v>
      </c>
      <c r="N298" s="21">
        <f t="shared" si="68"/>
        <v>1.6006118379553524E-4</v>
      </c>
      <c r="O298" s="21">
        <f t="shared" si="68"/>
        <v>7.5471741572767257E-4</v>
      </c>
      <c r="P298" s="21">
        <f t="shared" si="68"/>
        <v>2.4186701712744754E-3</v>
      </c>
      <c r="Q298" s="21">
        <f t="shared" si="68"/>
        <v>1.0795254642540066E-3</v>
      </c>
      <c r="R298" s="21">
        <f t="shared" si="68"/>
        <v>1.9676563973706207E-3</v>
      </c>
      <c r="S298" s="21">
        <f t="shared" si="68"/>
        <v>2.7148132678289476E-4</v>
      </c>
      <c r="T298" s="21">
        <f t="shared" si="68"/>
        <v>6.2356062685879848E-4</v>
      </c>
      <c r="U298" s="21">
        <f t="shared" si="68"/>
        <v>4.8637126365763401E-4</v>
      </c>
      <c r="V298" s="21">
        <f t="shared" si="68"/>
        <v>3.9731510209690637E-4</v>
      </c>
      <c r="W298" s="21">
        <f t="shared" si="68"/>
        <v>2.5226809817135298E-4</v>
      </c>
      <c r="X298" s="21">
        <f t="shared" si="68"/>
        <v>3.9889336848439528E-4</v>
      </c>
      <c r="Y298" s="21">
        <f t="shared" si="68"/>
        <v>2.8985229538877903E-4</v>
      </c>
      <c r="Z298" s="21">
        <f t="shared" si="68"/>
        <v>7.3307943509595436E-4</v>
      </c>
      <c r="AA298" s="21">
        <f t="shared" si="68"/>
        <v>8.0749619682472437E-4</v>
      </c>
      <c r="AB298" s="21">
        <f t="shared" si="68"/>
        <v>2.6391892676617962E-4</v>
      </c>
      <c r="AC298" s="21">
        <f t="shared" si="68"/>
        <v>4.3700655891426576E-4</v>
      </c>
      <c r="AD298" s="21">
        <f t="shared" si="68"/>
        <v>5.9548742541956452E-3</v>
      </c>
      <c r="AE298" s="21">
        <f t="shared" si="68"/>
        <v>5.2791424231714735E-4</v>
      </c>
    </row>
    <row r="299" spans="1:31" x14ac:dyDescent="0.2">
      <c r="A299" s="9" t="s">
        <v>551</v>
      </c>
      <c r="B299" s="4" t="s">
        <v>552</v>
      </c>
      <c r="C299" s="21">
        <f t="shared" ref="C299:AE299" si="69">+C300+C349+C364</f>
        <v>3.5019550111154525E-4</v>
      </c>
      <c r="D299" s="21">
        <f t="shared" si="69"/>
        <v>2.6073951316326325E-4</v>
      </c>
      <c r="E299" s="21">
        <f t="shared" si="69"/>
        <v>6.8439272496762147E-5</v>
      </c>
      <c r="F299" s="21">
        <f t="shared" si="69"/>
        <v>4.3121174543176902E-4</v>
      </c>
      <c r="G299" s="21">
        <f t="shared" si="69"/>
        <v>1.5889194082449952E-3</v>
      </c>
      <c r="H299" s="21">
        <f t="shared" si="69"/>
        <v>6.3152939634495613E-4</v>
      </c>
      <c r="I299" s="21">
        <f t="shared" si="69"/>
        <v>3.7507764089377265E-5</v>
      </c>
      <c r="J299" s="21">
        <f t="shared" si="69"/>
        <v>1.6447254992954473E-4</v>
      </c>
      <c r="K299" s="21">
        <f t="shared" si="69"/>
        <v>9.7961750775989656E-5</v>
      </c>
      <c r="L299" s="21">
        <f t="shared" si="69"/>
        <v>1.1966122371296615E-4</v>
      </c>
      <c r="M299" s="21">
        <f t="shared" si="69"/>
        <v>1.2687240164205752E-4</v>
      </c>
      <c r="N299" s="21">
        <f t="shared" si="69"/>
        <v>1.6006118379553524E-4</v>
      </c>
      <c r="O299" s="21">
        <f t="shared" si="69"/>
        <v>7.5471741572767257E-4</v>
      </c>
      <c r="P299" s="21">
        <f t="shared" si="69"/>
        <v>2.4186701712744754E-3</v>
      </c>
      <c r="Q299" s="21">
        <f t="shared" si="69"/>
        <v>1.0795254642540066E-3</v>
      </c>
      <c r="R299" s="21">
        <f t="shared" si="69"/>
        <v>1.9676563973706207E-3</v>
      </c>
      <c r="S299" s="21">
        <f t="shared" si="69"/>
        <v>2.7148132678289476E-4</v>
      </c>
      <c r="T299" s="21">
        <f t="shared" si="69"/>
        <v>6.2356062685879848E-4</v>
      </c>
      <c r="U299" s="21">
        <f t="shared" si="69"/>
        <v>4.8637126365763401E-4</v>
      </c>
      <c r="V299" s="21">
        <f t="shared" si="69"/>
        <v>3.9731510209690637E-4</v>
      </c>
      <c r="W299" s="21">
        <f t="shared" si="69"/>
        <v>2.5226809817135298E-4</v>
      </c>
      <c r="X299" s="21">
        <f t="shared" si="69"/>
        <v>3.9889336848439528E-4</v>
      </c>
      <c r="Y299" s="21">
        <f t="shared" si="69"/>
        <v>2.8985229538877903E-4</v>
      </c>
      <c r="Z299" s="21">
        <f t="shared" si="69"/>
        <v>7.3307943509595436E-4</v>
      </c>
      <c r="AA299" s="21">
        <f t="shared" si="69"/>
        <v>8.0749619682472437E-4</v>
      </c>
      <c r="AB299" s="21">
        <f t="shared" si="69"/>
        <v>2.6391892676617962E-4</v>
      </c>
      <c r="AC299" s="21">
        <f t="shared" si="69"/>
        <v>4.3700655891426576E-4</v>
      </c>
      <c r="AD299" s="21">
        <f t="shared" si="69"/>
        <v>5.9548742541956452E-3</v>
      </c>
      <c r="AE299" s="21">
        <f t="shared" si="69"/>
        <v>5.2791424231714735E-4</v>
      </c>
    </row>
    <row r="300" spans="1:31" x14ac:dyDescent="0.2">
      <c r="A300" s="9" t="s">
        <v>553</v>
      </c>
      <c r="B300" s="4" t="s">
        <v>554</v>
      </c>
      <c r="C300" s="21">
        <f t="shared" ref="C300:AE300" si="70">+C301+C341</f>
        <v>0</v>
      </c>
      <c r="D300" s="21">
        <f t="shared" si="70"/>
        <v>0</v>
      </c>
      <c r="E300" s="21">
        <f t="shared" si="70"/>
        <v>0</v>
      </c>
      <c r="F300" s="21">
        <f t="shared" si="70"/>
        <v>0</v>
      </c>
      <c r="G300" s="21">
        <f t="shared" si="70"/>
        <v>0</v>
      </c>
      <c r="H300" s="21">
        <f t="shared" si="70"/>
        <v>0</v>
      </c>
      <c r="I300" s="21">
        <f t="shared" si="70"/>
        <v>0</v>
      </c>
      <c r="J300" s="21">
        <f t="shared" si="70"/>
        <v>0</v>
      </c>
      <c r="K300" s="21">
        <f t="shared" si="70"/>
        <v>0</v>
      </c>
      <c r="L300" s="21">
        <f t="shared" si="70"/>
        <v>0</v>
      </c>
      <c r="M300" s="21">
        <f t="shared" si="70"/>
        <v>0</v>
      </c>
      <c r="N300" s="21">
        <f t="shared" si="70"/>
        <v>0</v>
      </c>
      <c r="O300" s="21">
        <f t="shared" si="70"/>
        <v>0</v>
      </c>
      <c r="P300" s="21">
        <f t="shared" si="70"/>
        <v>0</v>
      </c>
      <c r="Q300" s="21">
        <f t="shared" si="70"/>
        <v>0</v>
      </c>
      <c r="R300" s="21">
        <f t="shared" si="70"/>
        <v>0</v>
      </c>
      <c r="S300" s="21">
        <f t="shared" si="70"/>
        <v>0</v>
      </c>
      <c r="T300" s="21">
        <f t="shared" si="70"/>
        <v>0</v>
      </c>
      <c r="U300" s="21">
        <f t="shared" si="70"/>
        <v>0</v>
      </c>
      <c r="V300" s="21">
        <f t="shared" si="70"/>
        <v>0</v>
      </c>
      <c r="W300" s="21">
        <f t="shared" si="70"/>
        <v>0</v>
      </c>
      <c r="X300" s="21">
        <f t="shared" si="70"/>
        <v>0</v>
      </c>
      <c r="Y300" s="21">
        <f t="shared" si="70"/>
        <v>0</v>
      </c>
      <c r="Z300" s="21">
        <f t="shared" si="70"/>
        <v>0</v>
      </c>
      <c r="AA300" s="21">
        <f t="shared" si="70"/>
        <v>0</v>
      </c>
      <c r="AB300" s="21">
        <f t="shared" si="70"/>
        <v>0</v>
      </c>
      <c r="AC300" s="21">
        <f t="shared" si="70"/>
        <v>0</v>
      </c>
      <c r="AD300" s="21">
        <f t="shared" si="70"/>
        <v>0</v>
      </c>
      <c r="AE300" s="21">
        <f t="shared" si="70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1">+C302+C315+C328</f>
        <v>0</v>
      </c>
      <c r="D301" s="21">
        <f t="shared" si="71"/>
        <v>0</v>
      </c>
      <c r="E301" s="21">
        <f t="shared" si="71"/>
        <v>0</v>
      </c>
      <c r="F301" s="21">
        <f t="shared" si="71"/>
        <v>0</v>
      </c>
      <c r="G301" s="21">
        <f t="shared" si="71"/>
        <v>0</v>
      </c>
      <c r="H301" s="21">
        <f t="shared" si="71"/>
        <v>0</v>
      </c>
      <c r="I301" s="21">
        <f t="shared" si="71"/>
        <v>0</v>
      </c>
      <c r="J301" s="21">
        <f t="shared" si="71"/>
        <v>0</v>
      </c>
      <c r="K301" s="21">
        <f t="shared" si="71"/>
        <v>0</v>
      </c>
      <c r="L301" s="21">
        <f t="shared" si="71"/>
        <v>0</v>
      </c>
      <c r="M301" s="21">
        <f t="shared" si="71"/>
        <v>0</v>
      </c>
      <c r="N301" s="21">
        <f t="shared" si="71"/>
        <v>0</v>
      </c>
      <c r="O301" s="21">
        <f t="shared" si="71"/>
        <v>0</v>
      </c>
      <c r="P301" s="21">
        <f t="shared" si="71"/>
        <v>0</v>
      </c>
      <c r="Q301" s="21">
        <f t="shared" si="71"/>
        <v>0</v>
      </c>
      <c r="R301" s="21">
        <f t="shared" si="71"/>
        <v>0</v>
      </c>
      <c r="S301" s="21">
        <f t="shared" si="71"/>
        <v>0</v>
      </c>
      <c r="T301" s="21">
        <f t="shared" si="71"/>
        <v>0</v>
      </c>
      <c r="U301" s="21">
        <f t="shared" si="71"/>
        <v>0</v>
      </c>
      <c r="V301" s="21">
        <f t="shared" si="71"/>
        <v>0</v>
      </c>
      <c r="W301" s="21">
        <f t="shared" si="71"/>
        <v>0</v>
      </c>
      <c r="X301" s="21">
        <f t="shared" si="71"/>
        <v>0</v>
      </c>
      <c r="Y301" s="21">
        <f t="shared" si="71"/>
        <v>0</v>
      </c>
      <c r="Z301" s="21">
        <f t="shared" si="71"/>
        <v>0</v>
      </c>
      <c r="AA301" s="21">
        <f t="shared" si="71"/>
        <v>0</v>
      </c>
      <c r="AB301" s="21">
        <f t="shared" si="71"/>
        <v>0</v>
      </c>
      <c r="AC301" s="21">
        <f t="shared" si="71"/>
        <v>0</v>
      </c>
      <c r="AD301" s="21">
        <f t="shared" si="71"/>
        <v>0</v>
      </c>
      <c r="AE301" s="21">
        <f t="shared" si="71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2">+C303+C304+C305+C306+C307+C308+C309+C310+C311+C312+C313+C314</f>
        <v>0</v>
      </c>
      <c r="D302" s="21">
        <f t="shared" si="72"/>
        <v>0</v>
      </c>
      <c r="E302" s="21">
        <f t="shared" si="72"/>
        <v>0</v>
      </c>
      <c r="F302" s="21">
        <f t="shared" si="72"/>
        <v>0</v>
      </c>
      <c r="G302" s="21">
        <f t="shared" si="72"/>
        <v>0</v>
      </c>
      <c r="H302" s="21">
        <f t="shared" si="72"/>
        <v>0</v>
      </c>
      <c r="I302" s="21">
        <f t="shared" si="72"/>
        <v>0</v>
      </c>
      <c r="J302" s="21">
        <f t="shared" si="72"/>
        <v>0</v>
      </c>
      <c r="K302" s="21">
        <f t="shared" si="72"/>
        <v>0</v>
      </c>
      <c r="L302" s="21">
        <f t="shared" si="72"/>
        <v>0</v>
      </c>
      <c r="M302" s="21">
        <f t="shared" si="72"/>
        <v>0</v>
      </c>
      <c r="N302" s="21">
        <f t="shared" si="72"/>
        <v>0</v>
      </c>
      <c r="O302" s="21">
        <f t="shared" si="72"/>
        <v>0</v>
      </c>
      <c r="P302" s="21">
        <f t="shared" si="72"/>
        <v>0</v>
      </c>
      <c r="Q302" s="21">
        <f t="shared" si="72"/>
        <v>0</v>
      </c>
      <c r="R302" s="21">
        <f t="shared" si="72"/>
        <v>0</v>
      </c>
      <c r="S302" s="21">
        <f t="shared" si="72"/>
        <v>0</v>
      </c>
      <c r="T302" s="21">
        <f t="shared" si="72"/>
        <v>0</v>
      </c>
      <c r="U302" s="21">
        <f t="shared" si="72"/>
        <v>0</v>
      </c>
      <c r="V302" s="21">
        <f t="shared" si="72"/>
        <v>0</v>
      </c>
      <c r="W302" s="21">
        <f t="shared" si="72"/>
        <v>0</v>
      </c>
      <c r="X302" s="21">
        <f t="shared" si="72"/>
        <v>0</v>
      </c>
      <c r="Y302" s="21">
        <f t="shared" si="72"/>
        <v>0</v>
      </c>
      <c r="Z302" s="21">
        <f t="shared" si="72"/>
        <v>0</v>
      </c>
      <c r="AA302" s="21">
        <f t="shared" si="72"/>
        <v>0</v>
      </c>
      <c r="AB302" s="21">
        <f t="shared" si="72"/>
        <v>0</v>
      </c>
      <c r="AC302" s="21">
        <f t="shared" si="72"/>
        <v>0</v>
      </c>
      <c r="AD302" s="21">
        <f t="shared" si="72"/>
        <v>0</v>
      </c>
      <c r="AE302" s="21">
        <f t="shared" si="72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3">+C316+C317+C318+C319+C320+C321+C322+C323+C324+C325+C326+C327</f>
        <v>0</v>
      </c>
      <c r="D315" s="21">
        <f t="shared" si="73"/>
        <v>0</v>
      </c>
      <c r="E315" s="21">
        <f t="shared" si="73"/>
        <v>0</v>
      </c>
      <c r="F315" s="21">
        <f t="shared" si="73"/>
        <v>0</v>
      </c>
      <c r="G315" s="21">
        <f t="shared" si="73"/>
        <v>0</v>
      </c>
      <c r="H315" s="21">
        <f t="shared" si="73"/>
        <v>0</v>
      </c>
      <c r="I315" s="21">
        <f t="shared" si="73"/>
        <v>0</v>
      </c>
      <c r="J315" s="21">
        <f t="shared" si="73"/>
        <v>0</v>
      </c>
      <c r="K315" s="21">
        <f t="shared" si="73"/>
        <v>0</v>
      </c>
      <c r="L315" s="21">
        <f t="shared" si="73"/>
        <v>0</v>
      </c>
      <c r="M315" s="21">
        <f t="shared" si="73"/>
        <v>0</v>
      </c>
      <c r="N315" s="21">
        <f t="shared" si="73"/>
        <v>0</v>
      </c>
      <c r="O315" s="21">
        <f t="shared" si="73"/>
        <v>0</v>
      </c>
      <c r="P315" s="21">
        <f t="shared" si="73"/>
        <v>0</v>
      </c>
      <c r="Q315" s="21">
        <f t="shared" si="73"/>
        <v>0</v>
      </c>
      <c r="R315" s="21">
        <f t="shared" si="73"/>
        <v>0</v>
      </c>
      <c r="S315" s="21">
        <f t="shared" si="73"/>
        <v>0</v>
      </c>
      <c r="T315" s="21">
        <f t="shared" si="73"/>
        <v>0</v>
      </c>
      <c r="U315" s="21">
        <f t="shared" si="73"/>
        <v>0</v>
      </c>
      <c r="V315" s="21">
        <f t="shared" si="73"/>
        <v>0</v>
      </c>
      <c r="W315" s="21">
        <f t="shared" si="73"/>
        <v>0</v>
      </c>
      <c r="X315" s="21">
        <f t="shared" si="73"/>
        <v>0</v>
      </c>
      <c r="Y315" s="21">
        <f t="shared" si="73"/>
        <v>0</v>
      </c>
      <c r="Z315" s="21">
        <f t="shared" si="73"/>
        <v>0</v>
      </c>
      <c r="AA315" s="21">
        <f t="shared" si="73"/>
        <v>0</v>
      </c>
      <c r="AB315" s="21">
        <f t="shared" si="73"/>
        <v>0</v>
      </c>
      <c r="AC315" s="21">
        <f t="shared" si="73"/>
        <v>0</v>
      </c>
      <c r="AD315" s="21">
        <f t="shared" si="73"/>
        <v>0</v>
      </c>
      <c r="AE315" s="21">
        <f t="shared" si="73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4">+C329+C330+C331+C332+C333+C334+C335+C336+C337+C338+C339+C340</f>
        <v>0</v>
      </c>
      <c r="D328" s="21">
        <f t="shared" si="74"/>
        <v>0</v>
      </c>
      <c r="E328" s="21">
        <f t="shared" si="74"/>
        <v>0</v>
      </c>
      <c r="F328" s="21">
        <f t="shared" si="74"/>
        <v>0</v>
      </c>
      <c r="G328" s="21">
        <f t="shared" si="74"/>
        <v>0</v>
      </c>
      <c r="H328" s="21">
        <f t="shared" si="74"/>
        <v>0</v>
      </c>
      <c r="I328" s="21">
        <f t="shared" si="74"/>
        <v>0</v>
      </c>
      <c r="J328" s="21">
        <f t="shared" si="74"/>
        <v>0</v>
      </c>
      <c r="K328" s="21">
        <f t="shared" si="74"/>
        <v>0</v>
      </c>
      <c r="L328" s="21">
        <f t="shared" si="74"/>
        <v>0</v>
      </c>
      <c r="M328" s="21">
        <f t="shared" si="74"/>
        <v>0</v>
      </c>
      <c r="N328" s="21">
        <f t="shared" si="74"/>
        <v>0</v>
      </c>
      <c r="O328" s="21">
        <f t="shared" si="74"/>
        <v>0</v>
      </c>
      <c r="P328" s="21">
        <f t="shared" si="74"/>
        <v>0</v>
      </c>
      <c r="Q328" s="21">
        <f t="shared" si="74"/>
        <v>0</v>
      </c>
      <c r="R328" s="21">
        <f t="shared" si="74"/>
        <v>0</v>
      </c>
      <c r="S328" s="21">
        <f t="shared" si="74"/>
        <v>0</v>
      </c>
      <c r="T328" s="21">
        <f t="shared" si="74"/>
        <v>0</v>
      </c>
      <c r="U328" s="21">
        <f t="shared" si="74"/>
        <v>0</v>
      </c>
      <c r="V328" s="21">
        <f t="shared" si="74"/>
        <v>0</v>
      </c>
      <c r="W328" s="21">
        <f t="shared" si="74"/>
        <v>0</v>
      </c>
      <c r="X328" s="21">
        <f t="shared" si="74"/>
        <v>0</v>
      </c>
      <c r="Y328" s="21">
        <f t="shared" si="74"/>
        <v>0</v>
      </c>
      <c r="Z328" s="21">
        <f t="shared" si="74"/>
        <v>0</v>
      </c>
      <c r="AA328" s="21">
        <f t="shared" si="74"/>
        <v>0</v>
      </c>
      <c r="AB328" s="21">
        <f t="shared" si="74"/>
        <v>0</v>
      </c>
      <c r="AC328" s="21">
        <f t="shared" si="74"/>
        <v>0</v>
      </c>
      <c r="AD328" s="21">
        <f t="shared" si="74"/>
        <v>0</v>
      </c>
      <c r="AE328" s="21">
        <f t="shared" si="74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5">+C342+C343+C344+C345+C346+C347+C348</f>
        <v>0</v>
      </c>
      <c r="D341" s="21">
        <f t="shared" si="75"/>
        <v>0</v>
      </c>
      <c r="E341" s="21">
        <f t="shared" si="75"/>
        <v>0</v>
      </c>
      <c r="F341" s="21">
        <f t="shared" si="75"/>
        <v>0</v>
      </c>
      <c r="G341" s="21">
        <f t="shared" si="75"/>
        <v>0</v>
      </c>
      <c r="H341" s="21">
        <f t="shared" si="75"/>
        <v>0</v>
      </c>
      <c r="I341" s="21">
        <f t="shared" si="75"/>
        <v>0</v>
      </c>
      <c r="J341" s="21">
        <f t="shared" si="75"/>
        <v>0</v>
      </c>
      <c r="K341" s="21">
        <f t="shared" si="75"/>
        <v>0</v>
      </c>
      <c r="L341" s="21">
        <f t="shared" si="75"/>
        <v>0</v>
      </c>
      <c r="M341" s="21">
        <f t="shared" si="75"/>
        <v>0</v>
      </c>
      <c r="N341" s="21">
        <f t="shared" si="75"/>
        <v>0</v>
      </c>
      <c r="O341" s="21">
        <f t="shared" si="75"/>
        <v>0</v>
      </c>
      <c r="P341" s="21">
        <f t="shared" si="75"/>
        <v>0</v>
      </c>
      <c r="Q341" s="21">
        <f t="shared" si="75"/>
        <v>0</v>
      </c>
      <c r="R341" s="21">
        <f t="shared" si="75"/>
        <v>0</v>
      </c>
      <c r="S341" s="21">
        <f t="shared" si="75"/>
        <v>0</v>
      </c>
      <c r="T341" s="21">
        <f t="shared" si="75"/>
        <v>0</v>
      </c>
      <c r="U341" s="21">
        <f t="shared" si="75"/>
        <v>0</v>
      </c>
      <c r="V341" s="21">
        <f t="shared" si="75"/>
        <v>0</v>
      </c>
      <c r="W341" s="21">
        <f t="shared" si="75"/>
        <v>0</v>
      </c>
      <c r="X341" s="21">
        <f t="shared" si="75"/>
        <v>0</v>
      </c>
      <c r="Y341" s="21">
        <f t="shared" si="75"/>
        <v>0</v>
      </c>
      <c r="Z341" s="21">
        <f t="shared" si="75"/>
        <v>0</v>
      </c>
      <c r="AA341" s="21">
        <f t="shared" si="75"/>
        <v>0</v>
      </c>
      <c r="AB341" s="21">
        <f t="shared" si="75"/>
        <v>0</v>
      </c>
      <c r="AC341" s="21">
        <f t="shared" si="75"/>
        <v>0</v>
      </c>
      <c r="AD341" s="21">
        <f t="shared" si="75"/>
        <v>0</v>
      </c>
      <c r="AE341" s="21">
        <f t="shared" si="75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6">+C350+C355+C358+C363</f>
        <v>3.5019550111154525E-4</v>
      </c>
      <c r="D349" s="21">
        <f t="shared" si="76"/>
        <v>2.6073951316326325E-4</v>
      </c>
      <c r="E349" s="21">
        <f t="shared" si="76"/>
        <v>6.8439272496762147E-5</v>
      </c>
      <c r="F349" s="21">
        <f t="shared" si="76"/>
        <v>4.3121174543176902E-4</v>
      </c>
      <c r="G349" s="21">
        <f t="shared" si="76"/>
        <v>1.5889194082449952E-3</v>
      </c>
      <c r="H349" s="21">
        <f t="shared" si="76"/>
        <v>6.3152939634495613E-4</v>
      </c>
      <c r="I349" s="21">
        <f t="shared" si="76"/>
        <v>3.7507764089377265E-5</v>
      </c>
      <c r="J349" s="21">
        <f t="shared" si="76"/>
        <v>1.6447254992954473E-4</v>
      </c>
      <c r="K349" s="21">
        <f t="shared" si="76"/>
        <v>9.7961750775989656E-5</v>
      </c>
      <c r="L349" s="21">
        <f t="shared" si="76"/>
        <v>1.1966122371296615E-4</v>
      </c>
      <c r="M349" s="21">
        <f t="shared" si="76"/>
        <v>1.2687240164205752E-4</v>
      </c>
      <c r="N349" s="21">
        <f t="shared" si="76"/>
        <v>1.6006118379553524E-4</v>
      </c>
      <c r="O349" s="21">
        <f t="shared" si="76"/>
        <v>7.5471741572767257E-4</v>
      </c>
      <c r="P349" s="21">
        <f t="shared" si="76"/>
        <v>2.4186701712744754E-3</v>
      </c>
      <c r="Q349" s="21">
        <f t="shared" si="76"/>
        <v>1.0795254642540066E-3</v>
      </c>
      <c r="R349" s="21">
        <f t="shared" si="76"/>
        <v>1.9676563973706207E-3</v>
      </c>
      <c r="S349" s="21">
        <f t="shared" si="76"/>
        <v>2.7148132678289476E-4</v>
      </c>
      <c r="T349" s="21">
        <f t="shared" si="76"/>
        <v>6.2356062685879848E-4</v>
      </c>
      <c r="U349" s="21">
        <f t="shared" si="76"/>
        <v>4.8637126365763401E-4</v>
      </c>
      <c r="V349" s="21">
        <f t="shared" si="76"/>
        <v>3.9731510209690637E-4</v>
      </c>
      <c r="W349" s="21">
        <f t="shared" si="76"/>
        <v>2.5226809817135298E-4</v>
      </c>
      <c r="X349" s="21">
        <f t="shared" si="76"/>
        <v>3.9889336848439528E-4</v>
      </c>
      <c r="Y349" s="21">
        <f t="shared" si="76"/>
        <v>2.8985229538877903E-4</v>
      </c>
      <c r="Z349" s="21">
        <f t="shared" si="76"/>
        <v>7.3307943509595436E-4</v>
      </c>
      <c r="AA349" s="21">
        <f t="shared" si="76"/>
        <v>8.0749619682472437E-4</v>
      </c>
      <c r="AB349" s="21">
        <f t="shared" si="76"/>
        <v>2.6391892676617962E-4</v>
      </c>
      <c r="AC349" s="21">
        <f t="shared" si="76"/>
        <v>4.3700655891426576E-4</v>
      </c>
      <c r="AD349" s="21">
        <f t="shared" si="76"/>
        <v>5.9548742541956452E-3</v>
      </c>
      <c r="AE349" s="21">
        <f t="shared" si="76"/>
        <v>5.2791424231714735E-4</v>
      </c>
    </row>
    <row r="350" spans="1:31" x14ac:dyDescent="0.2">
      <c r="A350" s="9" t="s">
        <v>608</v>
      </c>
      <c r="B350" s="4" t="s">
        <v>609</v>
      </c>
      <c r="C350" s="21">
        <f t="shared" ref="C350:AE350" si="77">+C351+C352+C353+C354</f>
        <v>0</v>
      </c>
      <c r="D350" s="21">
        <f t="shared" si="77"/>
        <v>0</v>
      </c>
      <c r="E350" s="21">
        <f t="shared" si="77"/>
        <v>0</v>
      </c>
      <c r="F350" s="21">
        <f t="shared" si="77"/>
        <v>0</v>
      </c>
      <c r="G350" s="21">
        <f t="shared" si="77"/>
        <v>0</v>
      </c>
      <c r="H350" s="21">
        <f t="shared" si="77"/>
        <v>0</v>
      </c>
      <c r="I350" s="21">
        <f t="shared" si="77"/>
        <v>0</v>
      </c>
      <c r="J350" s="21">
        <f t="shared" si="77"/>
        <v>0</v>
      </c>
      <c r="K350" s="21">
        <f t="shared" si="77"/>
        <v>0</v>
      </c>
      <c r="L350" s="21">
        <f t="shared" si="77"/>
        <v>0</v>
      </c>
      <c r="M350" s="21">
        <f t="shared" si="77"/>
        <v>0</v>
      </c>
      <c r="N350" s="21">
        <f t="shared" si="77"/>
        <v>0</v>
      </c>
      <c r="O350" s="21">
        <f t="shared" si="77"/>
        <v>0</v>
      </c>
      <c r="P350" s="21">
        <f t="shared" si="77"/>
        <v>0</v>
      </c>
      <c r="Q350" s="21">
        <f t="shared" si="77"/>
        <v>0</v>
      </c>
      <c r="R350" s="21">
        <f t="shared" si="77"/>
        <v>0</v>
      </c>
      <c r="S350" s="21">
        <f t="shared" si="77"/>
        <v>0</v>
      </c>
      <c r="T350" s="21">
        <f t="shared" si="77"/>
        <v>0</v>
      </c>
      <c r="U350" s="21">
        <f t="shared" si="77"/>
        <v>0</v>
      </c>
      <c r="V350" s="21">
        <f t="shared" si="77"/>
        <v>0</v>
      </c>
      <c r="W350" s="21">
        <f t="shared" si="77"/>
        <v>0</v>
      </c>
      <c r="X350" s="21">
        <f t="shared" si="77"/>
        <v>0</v>
      </c>
      <c r="Y350" s="21">
        <f t="shared" si="77"/>
        <v>0</v>
      </c>
      <c r="Z350" s="21">
        <f t="shared" si="77"/>
        <v>0</v>
      </c>
      <c r="AA350" s="21">
        <f t="shared" si="77"/>
        <v>0</v>
      </c>
      <c r="AB350" s="21">
        <f t="shared" si="77"/>
        <v>0</v>
      </c>
      <c r="AC350" s="21">
        <f t="shared" si="77"/>
        <v>0</v>
      </c>
      <c r="AD350" s="21">
        <f t="shared" si="77"/>
        <v>0</v>
      </c>
      <c r="AE350" s="21">
        <f t="shared" si="77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8">+C356+C357</f>
        <v>0</v>
      </c>
      <c r="D355" s="21">
        <f t="shared" si="78"/>
        <v>0</v>
      </c>
      <c r="E355" s="21">
        <f t="shared" si="78"/>
        <v>0</v>
      </c>
      <c r="F355" s="21">
        <f t="shared" si="78"/>
        <v>0</v>
      </c>
      <c r="G355" s="21">
        <f t="shared" si="78"/>
        <v>0</v>
      </c>
      <c r="H355" s="21">
        <f t="shared" si="78"/>
        <v>0</v>
      </c>
      <c r="I355" s="21">
        <f t="shared" si="78"/>
        <v>0</v>
      </c>
      <c r="J355" s="21">
        <f t="shared" si="78"/>
        <v>0</v>
      </c>
      <c r="K355" s="21">
        <f t="shared" si="78"/>
        <v>0</v>
      </c>
      <c r="L355" s="21">
        <f t="shared" si="78"/>
        <v>0</v>
      </c>
      <c r="M355" s="21">
        <f t="shared" si="78"/>
        <v>0</v>
      </c>
      <c r="N355" s="21">
        <f t="shared" si="78"/>
        <v>0</v>
      </c>
      <c r="O355" s="21">
        <f t="shared" si="78"/>
        <v>0</v>
      </c>
      <c r="P355" s="21">
        <f t="shared" si="78"/>
        <v>0</v>
      </c>
      <c r="Q355" s="21">
        <f t="shared" si="78"/>
        <v>0</v>
      </c>
      <c r="R355" s="21">
        <f t="shared" si="78"/>
        <v>0</v>
      </c>
      <c r="S355" s="21">
        <f t="shared" si="78"/>
        <v>0</v>
      </c>
      <c r="T355" s="21">
        <f t="shared" si="78"/>
        <v>0</v>
      </c>
      <c r="U355" s="21">
        <f t="shared" si="78"/>
        <v>0</v>
      </c>
      <c r="V355" s="21">
        <f t="shared" si="78"/>
        <v>0</v>
      </c>
      <c r="W355" s="21">
        <f t="shared" si="78"/>
        <v>0</v>
      </c>
      <c r="X355" s="21">
        <f t="shared" si="78"/>
        <v>0</v>
      </c>
      <c r="Y355" s="21">
        <f t="shared" si="78"/>
        <v>0</v>
      </c>
      <c r="Z355" s="21">
        <f t="shared" si="78"/>
        <v>0</v>
      </c>
      <c r="AA355" s="21">
        <f t="shared" si="78"/>
        <v>0</v>
      </c>
      <c r="AB355" s="21">
        <f t="shared" si="78"/>
        <v>0</v>
      </c>
      <c r="AC355" s="21">
        <f t="shared" si="78"/>
        <v>0</v>
      </c>
      <c r="AD355" s="21">
        <f t="shared" si="78"/>
        <v>0</v>
      </c>
      <c r="AE355" s="21">
        <f t="shared" si="78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9">+C359+C362</f>
        <v>3.4551516849511501E-4</v>
      </c>
      <c r="D358" s="21">
        <f t="shared" si="79"/>
        <v>2.5284145187303721E-4</v>
      </c>
      <c r="E358" s="21">
        <f t="shared" si="79"/>
        <v>6.8439272496762147E-5</v>
      </c>
      <c r="F358" s="21">
        <f t="shared" si="79"/>
        <v>4.2506880887270429E-4</v>
      </c>
      <c r="G358" s="21">
        <f t="shared" si="79"/>
        <v>1.4110901704837279E-3</v>
      </c>
      <c r="H358" s="21">
        <f t="shared" si="79"/>
        <v>5.8940640279708388E-4</v>
      </c>
      <c r="I358" s="21">
        <f t="shared" si="79"/>
        <v>1.4575021113232709E-6</v>
      </c>
      <c r="J358" s="21">
        <f t="shared" si="79"/>
        <v>6.2570008038317156E-5</v>
      </c>
      <c r="K358" s="21">
        <f t="shared" si="79"/>
        <v>4.1710003142268623E-5</v>
      </c>
      <c r="L358" s="21">
        <f t="shared" si="79"/>
        <v>9.7967882035811948E-5</v>
      </c>
      <c r="M358" s="21">
        <f t="shared" si="79"/>
        <v>9.1177686770925832E-6</v>
      </c>
      <c r="N358" s="21">
        <f t="shared" si="79"/>
        <v>1.0149267151668122E-4</v>
      </c>
      <c r="O358" s="21">
        <f t="shared" si="79"/>
        <v>6.7847479740602379E-4</v>
      </c>
      <c r="P358" s="21">
        <f t="shared" si="79"/>
        <v>2.2776107966310383E-3</v>
      </c>
      <c r="Q358" s="21">
        <f t="shared" si="79"/>
        <v>9.25004282922562E-4</v>
      </c>
      <c r="R358" s="21">
        <f t="shared" si="79"/>
        <v>1.0340002453820322E-3</v>
      </c>
      <c r="S358" s="21">
        <f t="shared" si="79"/>
        <v>9.6969274763522426E-5</v>
      </c>
      <c r="T358" s="21">
        <f t="shared" si="79"/>
        <v>5.3176760341906021E-4</v>
      </c>
      <c r="U358" s="21">
        <f t="shared" si="79"/>
        <v>2.866031662094915E-4</v>
      </c>
      <c r="V358" s="21">
        <f t="shared" si="79"/>
        <v>1.6015291540827608E-4</v>
      </c>
      <c r="W358" s="21">
        <f t="shared" si="79"/>
        <v>2.4685130030968464E-4</v>
      </c>
      <c r="X358" s="21">
        <f t="shared" si="79"/>
        <v>3.5948562943117525E-4</v>
      </c>
      <c r="Y358" s="21">
        <f t="shared" si="79"/>
        <v>2.5463101892693127E-4</v>
      </c>
      <c r="Z358" s="21">
        <f t="shared" si="79"/>
        <v>7.1533609106664751E-4</v>
      </c>
      <c r="AA358" s="21">
        <f t="shared" si="79"/>
        <v>8.0673429690797664E-4</v>
      </c>
      <c r="AB358" s="21">
        <f t="shared" si="79"/>
        <v>2.3061124545074998E-4</v>
      </c>
      <c r="AC358" s="21">
        <f t="shared" si="79"/>
        <v>4.2457590115048351E-4</v>
      </c>
      <c r="AD358" s="21">
        <f t="shared" si="79"/>
        <v>5.9276981266053541E-3</v>
      </c>
      <c r="AE358" s="21">
        <f t="shared" si="79"/>
        <v>4.9762761366306443E-4</v>
      </c>
    </row>
    <row r="359" spans="1:31" x14ac:dyDescent="0.2">
      <c r="A359" s="9" t="s">
        <v>622</v>
      </c>
      <c r="B359" s="4" t="s">
        <v>623</v>
      </c>
      <c r="C359" s="21">
        <f t="shared" ref="C359:AE359" si="80">+C360+C361</f>
        <v>3.4331737769829445E-4</v>
      </c>
      <c r="D359" s="21">
        <f t="shared" si="80"/>
        <v>2.5270135365491317E-4</v>
      </c>
      <c r="E359" s="21">
        <f t="shared" si="80"/>
        <v>6.8439272496762147E-5</v>
      </c>
      <c r="F359" s="21">
        <f t="shared" si="80"/>
        <v>4.0799433853883944E-4</v>
      </c>
      <c r="G359" s="21">
        <f t="shared" si="80"/>
        <v>1.4110901704837279E-3</v>
      </c>
      <c r="H359" s="21">
        <f t="shared" si="80"/>
        <v>5.8940640279708388E-4</v>
      </c>
      <c r="I359" s="21">
        <f t="shared" si="80"/>
        <v>1.4575021113232709E-6</v>
      </c>
      <c r="J359" s="21">
        <f t="shared" si="80"/>
        <v>6.2482446651989648E-5</v>
      </c>
      <c r="K359" s="21">
        <f t="shared" si="80"/>
        <v>4.0816877001728004E-5</v>
      </c>
      <c r="L359" s="21">
        <f t="shared" si="80"/>
        <v>9.7967882035811948E-5</v>
      </c>
      <c r="M359" s="21">
        <f t="shared" si="80"/>
        <v>9.1177686770925832E-6</v>
      </c>
      <c r="N359" s="21">
        <f t="shared" si="80"/>
        <v>1.0149267151668122E-4</v>
      </c>
      <c r="O359" s="21">
        <f t="shared" si="80"/>
        <v>6.4344148673638624E-4</v>
      </c>
      <c r="P359" s="21">
        <f t="shared" si="80"/>
        <v>2.2616391615774699E-3</v>
      </c>
      <c r="Q359" s="21">
        <f t="shared" si="80"/>
        <v>9.248112192021343E-4</v>
      </c>
      <c r="R359" s="21">
        <f t="shared" si="80"/>
        <v>1.0322275694035592E-3</v>
      </c>
      <c r="S359" s="21">
        <f t="shared" si="80"/>
        <v>9.6969274763522426E-5</v>
      </c>
      <c r="T359" s="21">
        <f t="shared" si="80"/>
        <v>5.3176760341906021E-4</v>
      </c>
      <c r="U359" s="21">
        <f t="shared" si="80"/>
        <v>2.8480345361986859E-4</v>
      </c>
      <c r="V359" s="21">
        <f t="shared" si="80"/>
        <v>1.5443816392180307E-4</v>
      </c>
      <c r="W359" s="21">
        <f t="shared" si="80"/>
        <v>2.464781431236586E-4</v>
      </c>
      <c r="X359" s="21">
        <f t="shared" si="80"/>
        <v>3.5948562943117525E-4</v>
      </c>
      <c r="Y359" s="21">
        <f t="shared" si="80"/>
        <v>2.5423758977496382E-4</v>
      </c>
      <c r="Z359" s="21">
        <f t="shared" si="80"/>
        <v>7.1344495095067122E-4</v>
      </c>
      <c r="AA359" s="21">
        <f t="shared" si="80"/>
        <v>8.0557488399118666E-4</v>
      </c>
      <c r="AB359" s="21">
        <f t="shared" si="80"/>
        <v>2.3040587297627144E-4</v>
      </c>
      <c r="AC359" s="21">
        <f t="shared" si="80"/>
        <v>4.2217995616302014E-4</v>
      </c>
      <c r="AD359" s="21">
        <f t="shared" si="80"/>
        <v>5.9276817653003628E-3</v>
      </c>
      <c r="AE359" s="21">
        <f t="shared" si="80"/>
        <v>4.9742912128521134E-4</v>
      </c>
    </row>
    <row r="360" spans="1:31" x14ac:dyDescent="0.2">
      <c r="A360" s="9" t="s">
        <v>624</v>
      </c>
      <c r="B360" s="4" t="s">
        <v>556</v>
      </c>
      <c r="C360" s="27">
        <v>3.4318903525169277E-4</v>
      </c>
      <c r="D360" s="27">
        <v>2.2125573026350498E-4</v>
      </c>
      <c r="E360" s="27">
        <v>6.8439272496762147E-5</v>
      </c>
      <c r="F360" s="27">
        <v>3.7291406980105205E-4</v>
      </c>
      <c r="G360" s="27">
        <v>1.3760099017459404E-3</v>
      </c>
      <c r="H360" s="27">
        <v>5.802172328271026E-4</v>
      </c>
      <c r="I360" s="27">
        <v>0</v>
      </c>
      <c r="J360" s="27">
        <v>5.7519872050058747E-5</v>
      </c>
      <c r="K360" s="27">
        <v>2.2886622148393463E-5</v>
      </c>
      <c r="L360" s="27">
        <v>8.8513321802822899E-5</v>
      </c>
      <c r="M360" s="27">
        <v>4.4118789683650043E-6</v>
      </c>
      <c r="N360" s="27">
        <v>5.0185123265151926E-5</v>
      </c>
      <c r="O360" s="27">
        <v>5.5699971975608185E-4</v>
      </c>
      <c r="P360" s="27">
        <v>8.1923077593827685E-4</v>
      </c>
      <c r="Q360" s="27">
        <v>7.6711545562446499E-4</v>
      </c>
      <c r="R360" s="27">
        <v>9.9763613172153677E-4</v>
      </c>
      <c r="S360" s="27">
        <v>1.7757812847669144E-5</v>
      </c>
      <c r="T360" s="27">
        <v>2.222484030313871E-4</v>
      </c>
      <c r="U360" s="27">
        <v>5.3494032491425674E-5</v>
      </c>
      <c r="V360" s="27">
        <v>8.6031639883117592E-5</v>
      </c>
      <c r="W360" s="27">
        <v>2.2594335166739281E-4</v>
      </c>
      <c r="X360" s="27">
        <v>1.3428656609960985E-4</v>
      </c>
      <c r="Y360" s="27">
        <v>1.8971079563969524E-4</v>
      </c>
      <c r="Z360" s="27">
        <v>3.1528390077678413E-4</v>
      </c>
      <c r="AA360" s="27">
        <v>7.0628667434813265E-4</v>
      </c>
      <c r="AB360" s="27">
        <v>1.5772467311904893E-4</v>
      </c>
      <c r="AC360" s="27">
        <v>1.9037257748494998E-4</v>
      </c>
      <c r="AD360" s="27">
        <v>5.6050716353593204E-3</v>
      </c>
      <c r="AE360" s="27">
        <v>3.4340962920011104E-4</v>
      </c>
    </row>
    <row r="361" spans="1:31" x14ac:dyDescent="0.2">
      <c r="A361" s="9" t="s">
        <v>625</v>
      </c>
      <c r="B361" s="4" t="s">
        <v>592</v>
      </c>
      <c r="C361" s="27">
        <v>1.2834244660166127E-7</v>
      </c>
      <c r="D361" s="27">
        <v>3.1445623391408211E-5</v>
      </c>
      <c r="E361" s="27">
        <v>0</v>
      </c>
      <c r="F361" s="27">
        <v>3.5080268737787411E-5</v>
      </c>
      <c r="G361" s="27">
        <v>3.5080268737787418E-5</v>
      </c>
      <c r="H361" s="27">
        <v>9.1891699699813366E-6</v>
      </c>
      <c r="I361" s="27">
        <v>1.4575021113232709E-6</v>
      </c>
      <c r="J361" s="27">
        <v>4.9625746019309038E-6</v>
      </c>
      <c r="K361" s="27">
        <v>1.7930254853334545E-5</v>
      </c>
      <c r="L361" s="27">
        <v>9.454560232989048E-6</v>
      </c>
      <c r="M361" s="27">
        <v>4.7058897087275798E-6</v>
      </c>
      <c r="N361" s="27">
        <v>5.1307548251529301E-5</v>
      </c>
      <c r="O361" s="27">
        <v>8.6441766980304362E-5</v>
      </c>
      <c r="P361" s="27">
        <v>1.4424083856391932E-3</v>
      </c>
      <c r="Q361" s="27">
        <v>1.5769576357766929E-4</v>
      </c>
      <c r="R361" s="27">
        <v>3.4591437682022449E-5</v>
      </c>
      <c r="S361" s="27">
        <v>7.9211461915853289E-5</v>
      </c>
      <c r="T361" s="27">
        <v>3.095192003876731E-4</v>
      </c>
      <c r="U361" s="27">
        <v>2.3130942112844293E-4</v>
      </c>
      <c r="V361" s="27">
        <v>6.8406524038685474E-5</v>
      </c>
      <c r="W361" s="27">
        <v>2.0534791456265804E-5</v>
      </c>
      <c r="X361" s="27">
        <v>2.251990633315654E-4</v>
      </c>
      <c r="Y361" s="27">
        <v>6.4526794135268584E-5</v>
      </c>
      <c r="Z361" s="27">
        <v>3.9816105017388714E-4</v>
      </c>
      <c r="AA361" s="27">
        <v>9.9288209643054017E-5</v>
      </c>
      <c r="AB361" s="27">
        <v>7.2681199857222532E-5</v>
      </c>
      <c r="AC361" s="27">
        <v>2.3180737867807015E-4</v>
      </c>
      <c r="AD361" s="27">
        <v>3.2261012994104255E-4</v>
      </c>
      <c r="AE361" s="27">
        <v>1.5401949208510032E-4</v>
      </c>
    </row>
    <row r="362" spans="1:31" x14ac:dyDescent="0.2">
      <c r="A362" s="9" t="s">
        <v>626</v>
      </c>
      <c r="B362" s="4" t="s">
        <v>627</v>
      </c>
      <c r="C362" s="27">
        <v>2.1977907968205505E-6</v>
      </c>
      <c r="D362" s="27">
        <v>1.4009821812401913E-7</v>
      </c>
      <c r="E362" s="27">
        <v>0</v>
      </c>
      <c r="F362" s="27">
        <v>1.7074470333864831E-5</v>
      </c>
      <c r="G362" s="27">
        <v>0</v>
      </c>
      <c r="H362" s="27">
        <v>0</v>
      </c>
      <c r="I362" s="27">
        <v>0</v>
      </c>
      <c r="J362" s="27">
        <v>8.7561386327511943E-8</v>
      </c>
      <c r="K362" s="27">
        <v>8.9312614054062199E-7</v>
      </c>
      <c r="L362" s="27">
        <v>0</v>
      </c>
      <c r="M362" s="27">
        <v>0</v>
      </c>
      <c r="N362" s="27">
        <v>0</v>
      </c>
      <c r="O362" s="27">
        <v>3.5033310669637532E-5</v>
      </c>
      <c r="P362" s="27">
        <v>1.5971635053568224E-5</v>
      </c>
      <c r="Q362" s="27">
        <v>1.9306372042774775E-7</v>
      </c>
      <c r="R362" s="27">
        <v>1.7726759784729572E-6</v>
      </c>
      <c r="S362" s="27">
        <v>0</v>
      </c>
      <c r="T362" s="27">
        <v>0</v>
      </c>
      <c r="U362" s="27">
        <v>1.7997125896229058E-6</v>
      </c>
      <c r="V362" s="27">
        <v>5.7147514864730191E-6</v>
      </c>
      <c r="W362" s="27">
        <v>3.7315718602604155E-7</v>
      </c>
      <c r="X362" s="27">
        <v>0</v>
      </c>
      <c r="Y362" s="27">
        <v>3.9342915196744878E-7</v>
      </c>
      <c r="Z362" s="27">
        <v>1.8911401159762816E-6</v>
      </c>
      <c r="AA362" s="27">
        <v>1.1594129167899937E-6</v>
      </c>
      <c r="AB362" s="27">
        <v>2.0537247447854613E-7</v>
      </c>
      <c r="AC362" s="27">
        <v>2.3959449874633529E-6</v>
      </c>
      <c r="AD362" s="27">
        <v>1.6361304991144543E-8</v>
      </c>
      <c r="AE362" s="27">
        <v>1.9849237785308324E-7</v>
      </c>
    </row>
    <row r="363" spans="1:31" x14ac:dyDescent="0.2">
      <c r="A363" s="9" t="s">
        <v>628</v>
      </c>
      <c r="B363" s="4" t="s">
        <v>629</v>
      </c>
      <c r="C363" s="27">
        <v>4.6803326164302475E-6</v>
      </c>
      <c r="D363" s="27">
        <v>7.8980612902260424E-6</v>
      </c>
      <c r="E363" s="27">
        <v>0</v>
      </c>
      <c r="F363" s="27">
        <v>6.1429365590647017E-6</v>
      </c>
      <c r="G363" s="27">
        <v>1.7782923776126731E-4</v>
      </c>
      <c r="H363" s="27">
        <v>4.2122993547872237E-5</v>
      </c>
      <c r="I363" s="27">
        <v>3.6050261978053992E-5</v>
      </c>
      <c r="J363" s="27">
        <v>1.0190254189122757E-4</v>
      </c>
      <c r="K363" s="27">
        <v>5.6251747633721033E-5</v>
      </c>
      <c r="L363" s="27">
        <v>2.1693341677154201E-5</v>
      </c>
      <c r="M363" s="27">
        <v>1.1775463296496493E-4</v>
      </c>
      <c r="N363" s="27">
        <v>5.856851227885402E-5</v>
      </c>
      <c r="O363" s="27">
        <v>7.6242618321648731E-5</v>
      </c>
      <c r="P363" s="27">
        <v>1.4105937464343717E-4</v>
      </c>
      <c r="Q363" s="27">
        <v>1.5452118133144462E-4</v>
      </c>
      <c r="R363" s="27">
        <v>9.3365615198858843E-4</v>
      </c>
      <c r="S363" s="27">
        <v>1.7451205201937233E-4</v>
      </c>
      <c r="T363" s="27">
        <v>9.1793023439738235E-5</v>
      </c>
      <c r="U363" s="27">
        <v>1.9976809744814253E-4</v>
      </c>
      <c r="V363" s="27">
        <v>2.3716218668863028E-4</v>
      </c>
      <c r="W363" s="27">
        <v>5.4167978616683456E-6</v>
      </c>
      <c r="X363" s="27">
        <v>3.9407739053220014E-5</v>
      </c>
      <c r="Y363" s="27">
        <v>3.5221276461847793E-5</v>
      </c>
      <c r="Z363" s="27">
        <v>1.774334402930688E-5</v>
      </c>
      <c r="AA363" s="27">
        <v>7.6189991674771015E-7</v>
      </c>
      <c r="AB363" s="27">
        <v>3.3307681315429656E-5</v>
      </c>
      <c r="AC363" s="27">
        <v>1.2430657763782246E-5</v>
      </c>
      <c r="AD363" s="27">
        <v>2.7176127590291091E-5</v>
      </c>
      <c r="AE363" s="27">
        <v>3.0286628654082944E-5</v>
      </c>
    </row>
    <row r="364" spans="1:31" x14ac:dyDescent="0.2">
      <c r="A364" s="9" t="s">
        <v>630</v>
      </c>
      <c r="B364" s="4" t="s">
        <v>631</v>
      </c>
      <c r="C364" s="21">
        <f t="shared" ref="C364:AE364" si="81">+C365+C366</f>
        <v>0</v>
      </c>
      <c r="D364" s="21">
        <f t="shared" si="81"/>
        <v>0</v>
      </c>
      <c r="E364" s="21">
        <f t="shared" si="81"/>
        <v>0</v>
      </c>
      <c r="F364" s="21">
        <f t="shared" si="81"/>
        <v>0</v>
      </c>
      <c r="G364" s="21">
        <f t="shared" si="81"/>
        <v>0</v>
      </c>
      <c r="H364" s="21">
        <f t="shared" si="81"/>
        <v>0</v>
      </c>
      <c r="I364" s="21">
        <f t="shared" si="81"/>
        <v>0</v>
      </c>
      <c r="J364" s="21">
        <f t="shared" si="81"/>
        <v>0</v>
      </c>
      <c r="K364" s="21">
        <f t="shared" si="81"/>
        <v>0</v>
      </c>
      <c r="L364" s="21">
        <f t="shared" si="81"/>
        <v>0</v>
      </c>
      <c r="M364" s="21">
        <f t="shared" si="81"/>
        <v>0</v>
      </c>
      <c r="N364" s="21">
        <f t="shared" si="81"/>
        <v>0</v>
      </c>
      <c r="O364" s="21">
        <f t="shared" si="81"/>
        <v>0</v>
      </c>
      <c r="P364" s="21">
        <f t="shared" si="81"/>
        <v>0</v>
      </c>
      <c r="Q364" s="21">
        <f t="shared" si="81"/>
        <v>0</v>
      </c>
      <c r="R364" s="21">
        <f t="shared" si="81"/>
        <v>0</v>
      </c>
      <c r="S364" s="21">
        <f t="shared" si="81"/>
        <v>0</v>
      </c>
      <c r="T364" s="21">
        <f t="shared" si="81"/>
        <v>0</v>
      </c>
      <c r="U364" s="21">
        <f t="shared" si="81"/>
        <v>0</v>
      </c>
      <c r="V364" s="21">
        <f t="shared" si="81"/>
        <v>0</v>
      </c>
      <c r="W364" s="21">
        <f t="shared" si="81"/>
        <v>0</v>
      </c>
      <c r="X364" s="21">
        <f t="shared" si="81"/>
        <v>0</v>
      </c>
      <c r="Y364" s="21">
        <f t="shared" si="81"/>
        <v>0</v>
      </c>
      <c r="Z364" s="21">
        <f t="shared" si="81"/>
        <v>0</v>
      </c>
      <c r="AA364" s="21">
        <f t="shared" si="81"/>
        <v>0</v>
      </c>
      <c r="AB364" s="21">
        <f t="shared" si="81"/>
        <v>0</v>
      </c>
      <c r="AC364" s="21">
        <f t="shared" si="81"/>
        <v>0</v>
      </c>
      <c r="AD364" s="21">
        <f t="shared" si="81"/>
        <v>0</v>
      </c>
      <c r="AE364" s="21">
        <f t="shared" si="8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2">C368+C371+C374+C377+C380</f>
        <v>0</v>
      </c>
      <c r="D367" s="21">
        <f t="shared" si="82"/>
        <v>0</v>
      </c>
      <c r="E367" s="21">
        <f t="shared" si="82"/>
        <v>0</v>
      </c>
      <c r="F367" s="21">
        <f t="shared" si="82"/>
        <v>0</v>
      </c>
      <c r="G367" s="21">
        <f t="shared" si="82"/>
        <v>0</v>
      </c>
      <c r="H367" s="21">
        <f t="shared" si="82"/>
        <v>0</v>
      </c>
      <c r="I367" s="21">
        <f t="shared" si="82"/>
        <v>0</v>
      </c>
      <c r="J367" s="21">
        <f t="shared" si="82"/>
        <v>0</v>
      </c>
      <c r="K367" s="21">
        <f t="shared" si="82"/>
        <v>0</v>
      </c>
      <c r="L367" s="21">
        <f t="shared" si="82"/>
        <v>0</v>
      </c>
      <c r="M367" s="21">
        <f t="shared" si="82"/>
        <v>0</v>
      </c>
      <c r="N367" s="21">
        <f t="shared" si="82"/>
        <v>0</v>
      </c>
      <c r="O367" s="21">
        <f t="shared" si="82"/>
        <v>0</v>
      </c>
      <c r="P367" s="21">
        <f t="shared" si="82"/>
        <v>0</v>
      </c>
      <c r="Q367" s="21">
        <f t="shared" si="82"/>
        <v>0</v>
      </c>
      <c r="R367" s="21">
        <f t="shared" si="82"/>
        <v>0</v>
      </c>
      <c r="S367" s="21">
        <f t="shared" si="82"/>
        <v>0</v>
      </c>
      <c r="T367" s="21">
        <f t="shared" si="82"/>
        <v>0</v>
      </c>
      <c r="U367" s="21">
        <f t="shared" si="82"/>
        <v>0</v>
      </c>
      <c r="V367" s="21">
        <f t="shared" si="82"/>
        <v>0</v>
      </c>
      <c r="W367" s="21">
        <f t="shared" si="82"/>
        <v>0</v>
      </c>
      <c r="X367" s="21">
        <f t="shared" si="82"/>
        <v>0</v>
      </c>
      <c r="Y367" s="21">
        <f t="shared" si="82"/>
        <v>0</v>
      </c>
      <c r="Z367" s="21">
        <f t="shared" si="82"/>
        <v>0</v>
      </c>
      <c r="AA367" s="21">
        <f t="shared" si="82"/>
        <v>0</v>
      </c>
      <c r="AB367" s="21">
        <f t="shared" si="82"/>
        <v>0</v>
      </c>
      <c r="AC367" s="21">
        <f t="shared" si="82"/>
        <v>0</v>
      </c>
      <c r="AD367" s="21">
        <f t="shared" si="82"/>
        <v>0</v>
      </c>
      <c r="AE367" s="21">
        <f t="shared" si="82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3">+C369+C370</f>
        <v>0</v>
      </c>
      <c r="D368" s="21">
        <f t="shared" si="83"/>
        <v>0</v>
      </c>
      <c r="E368" s="21">
        <f t="shared" si="83"/>
        <v>0</v>
      </c>
      <c r="F368" s="21">
        <f t="shared" si="83"/>
        <v>0</v>
      </c>
      <c r="G368" s="21">
        <f t="shared" si="83"/>
        <v>0</v>
      </c>
      <c r="H368" s="21">
        <f t="shared" si="83"/>
        <v>0</v>
      </c>
      <c r="I368" s="21">
        <f t="shared" si="83"/>
        <v>0</v>
      </c>
      <c r="J368" s="21">
        <f t="shared" si="83"/>
        <v>0</v>
      </c>
      <c r="K368" s="21">
        <f t="shared" si="83"/>
        <v>0</v>
      </c>
      <c r="L368" s="21">
        <f t="shared" si="83"/>
        <v>0</v>
      </c>
      <c r="M368" s="21">
        <f t="shared" si="83"/>
        <v>0</v>
      </c>
      <c r="N368" s="21">
        <f t="shared" si="83"/>
        <v>0</v>
      </c>
      <c r="O368" s="21">
        <f t="shared" si="83"/>
        <v>0</v>
      </c>
      <c r="P368" s="21">
        <f t="shared" si="83"/>
        <v>0</v>
      </c>
      <c r="Q368" s="21">
        <f t="shared" si="83"/>
        <v>0</v>
      </c>
      <c r="R368" s="21">
        <f t="shared" si="83"/>
        <v>0</v>
      </c>
      <c r="S368" s="21">
        <f t="shared" si="83"/>
        <v>0</v>
      </c>
      <c r="T368" s="21">
        <f t="shared" si="83"/>
        <v>0</v>
      </c>
      <c r="U368" s="21">
        <f t="shared" si="83"/>
        <v>0</v>
      </c>
      <c r="V368" s="21">
        <f t="shared" si="83"/>
        <v>0</v>
      </c>
      <c r="W368" s="21">
        <f t="shared" si="83"/>
        <v>0</v>
      </c>
      <c r="X368" s="21">
        <f t="shared" si="83"/>
        <v>0</v>
      </c>
      <c r="Y368" s="21">
        <f t="shared" si="83"/>
        <v>0</v>
      </c>
      <c r="Z368" s="21">
        <f t="shared" si="83"/>
        <v>0</v>
      </c>
      <c r="AA368" s="21">
        <f t="shared" si="83"/>
        <v>0</v>
      </c>
      <c r="AB368" s="21">
        <f t="shared" si="83"/>
        <v>0</v>
      </c>
      <c r="AC368" s="21">
        <f t="shared" si="83"/>
        <v>0</v>
      </c>
      <c r="AD368" s="21">
        <f t="shared" si="83"/>
        <v>0</v>
      </c>
      <c r="AE368" s="21">
        <f t="shared" si="83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4">+C372+C373</f>
        <v>0</v>
      </c>
      <c r="D371" s="21">
        <f t="shared" si="84"/>
        <v>0</v>
      </c>
      <c r="E371" s="21">
        <f t="shared" si="84"/>
        <v>0</v>
      </c>
      <c r="F371" s="21">
        <f t="shared" si="84"/>
        <v>0</v>
      </c>
      <c r="G371" s="21">
        <f t="shared" si="84"/>
        <v>0</v>
      </c>
      <c r="H371" s="21">
        <f t="shared" si="84"/>
        <v>0</v>
      </c>
      <c r="I371" s="21">
        <f t="shared" si="84"/>
        <v>0</v>
      </c>
      <c r="J371" s="21">
        <f t="shared" si="84"/>
        <v>0</v>
      </c>
      <c r="K371" s="21">
        <f t="shared" si="84"/>
        <v>0</v>
      </c>
      <c r="L371" s="21">
        <f t="shared" si="84"/>
        <v>0</v>
      </c>
      <c r="M371" s="21">
        <f t="shared" si="84"/>
        <v>0</v>
      </c>
      <c r="N371" s="21">
        <f t="shared" si="84"/>
        <v>0</v>
      </c>
      <c r="O371" s="21">
        <f t="shared" si="84"/>
        <v>0</v>
      </c>
      <c r="P371" s="21">
        <f t="shared" si="84"/>
        <v>0</v>
      </c>
      <c r="Q371" s="21">
        <f t="shared" si="84"/>
        <v>0</v>
      </c>
      <c r="R371" s="21">
        <f t="shared" si="84"/>
        <v>0</v>
      </c>
      <c r="S371" s="21">
        <f t="shared" si="84"/>
        <v>0</v>
      </c>
      <c r="T371" s="21">
        <f t="shared" si="84"/>
        <v>0</v>
      </c>
      <c r="U371" s="21">
        <f t="shared" si="84"/>
        <v>0</v>
      </c>
      <c r="V371" s="21">
        <f t="shared" si="84"/>
        <v>0</v>
      </c>
      <c r="W371" s="21">
        <f t="shared" si="84"/>
        <v>0</v>
      </c>
      <c r="X371" s="21">
        <f t="shared" si="84"/>
        <v>0</v>
      </c>
      <c r="Y371" s="21">
        <f t="shared" si="84"/>
        <v>0</v>
      </c>
      <c r="Z371" s="21">
        <f t="shared" si="84"/>
        <v>0</v>
      </c>
      <c r="AA371" s="21">
        <f t="shared" si="84"/>
        <v>0</v>
      </c>
      <c r="AB371" s="21">
        <f t="shared" si="84"/>
        <v>0</v>
      </c>
      <c r="AC371" s="21">
        <f t="shared" si="84"/>
        <v>0</v>
      </c>
      <c r="AD371" s="21">
        <f t="shared" si="84"/>
        <v>0</v>
      </c>
      <c r="AE371" s="21">
        <f t="shared" si="84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5">+C375+C376</f>
        <v>0</v>
      </c>
      <c r="D374" s="21">
        <f t="shared" si="85"/>
        <v>0</v>
      </c>
      <c r="E374" s="21">
        <f t="shared" si="85"/>
        <v>0</v>
      </c>
      <c r="F374" s="21">
        <f t="shared" si="85"/>
        <v>0</v>
      </c>
      <c r="G374" s="21">
        <f t="shared" si="85"/>
        <v>0</v>
      </c>
      <c r="H374" s="21">
        <f t="shared" si="85"/>
        <v>0</v>
      </c>
      <c r="I374" s="21">
        <f t="shared" si="85"/>
        <v>0</v>
      </c>
      <c r="J374" s="21">
        <f t="shared" si="85"/>
        <v>0</v>
      </c>
      <c r="K374" s="21">
        <f t="shared" si="85"/>
        <v>0</v>
      </c>
      <c r="L374" s="21">
        <f t="shared" si="85"/>
        <v>0</v>
      </c>
      <c r="M374" s="21">
        <f t="shared" si="85"/>
        <v>0</v>
      </c>
      <c r="N374" s="21">
        <f t="shared" si="85"/>
        <v>0</v>
      </c>
      <c r="O374" s="21">
        <f t="shared" si="85"/>
        <v>0</v>
      </c>
      <c r="P374" s="21">
        <f t="shared" si="85"/>
        <v>0</v>
      </c>
      <c r="Q374" s="21">
        <f t="shared" si="85"/>
        <v>0</v>
      </c>
      <c r="R374" s="21">
        <f t="shared" si="85"/>
        <v>0</v>
      </c>
      <c r="S374" s="21">
        <f t="shared" si="85"/>
        <v>0</v>
      </c>
      <c r="T374" s="21">
        <f t="shared" si="85"/>
        <v>0</v>
      </c>
      <c r="U374" s="21">
        <f t="shared" si="85"/>
        <v>0</v>
      </c>
      <c r="V374" s="21">
        <f t="shared" si="85"/>
        <v>0</v>
      </c>
      <c r="W374" s="21">
        <f t="shared" si="85"/>
        <v>0</v>
      </c>
      <c r="X374" s="21">
        <f t="shared" si="85"/>
        <v>0</v>
      </c>
      <c r="Y374" s="21">
        <f t="shared" si="85"/>
        <v>0</v>
      </c>
      <c r="Z374" s="21">
        <f t="shared" si="85"/>
        <v>0</v>
      </c>
      <c r="AA374" s="21">
        <f t="shared" si="85"/>
        <v>0</v>
      </c>
      <c r="AB374" s="21">
        <f t="shared" si="85"/>
        <v>0</v>
      </c>
      <c r="AC374" s="21">
        <f t="shared" si="85"/>
        <v>0</v>
      </c>
      <c r="AD374" s="21">
        <f t="shared" si="85"/>
        <v>0</v>
      </c>
      <c r="AE374" s="21">
        <f t="shared" si="85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6">+C378+C379</f>
        <v>0</v>
      </c>
      <c r="D377" s="21">
        <f t="shared" si="86"/>
        <v>0</v>
      </c>
      <c r="E377" s="21">
        <f t="shared" si="86"/>
        <v>0</v>
      </c>
      <c r="F377" s="21">
        <f t="shared" si="86"/>
        <v>0</v>
      </c>
      <c r="G377" s="21">
        <f t="shared" si="86"/>
        <v>0</v>
      </c>
      <c r="H377" s="21">
        <f t="shared" si="86"/>
        <v>0</v>
      </c>
      <c r="I377" s="21">
        <f t="shared" si="86"/>
        <v>0</v>
      </c>
      <c r="J377" s="21">
        <f t="shared" si="86"/>
        <v>0</v>
      </c>
      <c r="K377" s="21">
        <f t="shared" si="86"/>
        <v>0</v>
      </c>
      <c r="L377" s="21">
        <f t="shared" si="86"/>
        <v>0</v>
      </c>
      <c r="M377" s="21">
        <f t="shared" si="86"/>
        <v>0</v>
      </c>
      <c r="N377" s="21">
        <f t="shared" si="86"/>
        <v>0</v>
      </c>
      <c r="O377" s="21">
        <f t="shared" si="86"/>
        <v>0</v>
      </c>
      <c r="P377" s="21">
        <f t="shared" si="86"/>
        <v>0</v>
      </c>
      <c r="Q377" s="21">
        <f t="shared" si="86"/>
        <v>0</v>
      </c>
      <c r="R377" s="21">
        <f t="shared" si="86"/>
        <v>0</v>
      </c>
      <c r="S377" s="21">
        <f t="shared" si="86"/>
        <v>0</v>
      </c>
      <c r="T377" s="21">
        <f t="shared" si="86"/>
        <v>0</v>
      </c>
      <c r="U377" s="21">
        <f t="shared" si="86"/>
        <v>0</v>
      </c>
      <c r="V377" s="21">
        <f t="shared" si="86"/>
        <v>0</v>
      </c>
      <c r="W377" s="21">
        <f t="shared" si="86"/>
        <v>0</v>
      </c>
      <c r="X377" s="21">
        <f t="shared" si="86"/>
        <v>0</v>
      </c>
      <c r="Y377" s="21">
        <f t="shared" si="86"/>
        <v>0</v>
      </c>
      <c r="Z377" s="21">
        <f t="shared" si="86"/>
        <v>0</v>
      </c>
      <c r="AA377" s="21">
        <f t="shared" si="86"/>
        <v>0</v>
      </c>
      <c r="AB377" s="21">
        <f t="shared" si="86"/>
        <v>0</v>
      </c>
      <c r="AC377" s="21">
        <f t="shared" si="86"/>
        <v>0</v>
      </c>
      <c r="AD377" s="21">
        <f t="shared" si="86"/>
        <v>0</v>
      </c>
      <c r="AE377" s="21">
        <f t="shared" si="86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7">+C381+C382</f>
        <v>0</v>
      </c>
      <c r="D380" s="21">
        <f t="shared" si="87"/>
        <v>0</v>
      </c>
      <c r="E380" s="21">
        <f t="shared" si="87"/>
        <v>0</v>
      </c>
      <c r="F380" s="21">
        <f t="shared" si="87"/>
        <v>0</v>
      </c>
      <c r="G380" s="21">
        <f t="shared" si="87"/>
        <v>0</v>
      </c>
      <c r="H380" s="21">
        <f t="shared" si="87"/>
        <v>0</v>
      </c>
      <c r="I380" s="21">
        <f t="shared" si="87"/>
        <v>0</v>
      </c>
      <c r="J380" s="21">
        <f t="shared" si="87"/>
        <v>0</v>
      </c>
      <c r="K380" s="21">
        <f t="shared" si="87"/>
        <v>0</v>
      </c>
      <c r="L380" s="21">
        <f t="shared" si="87"/>
        <v>0</v>
      </c>
      <c r="M380" s="21">
        <f t="shared" si="87"/>
        <v>0</v>
      </c>
      <c r="N380" s="21">
        <f t="shared" si="87"/>
        <v>0</v>
      </c>
      <c r="O380" s="21">
        <f t="shared" si="87"/>
        <v>0</v>
      </c>
      <c r="P380" s="21">
        <f t="shared" si="87"/>
        <v>0</v>
      </c>
      <c r="Q380" s="21">
        <f t="shared" si="87"/>
        <v>0</v>
      </c>
      <c r="R380" s="21">
        <f t="shared" si="87"/>
        <v>0</v>
      </c>
      <c r="S380" s="21">
        <f t="shared" si="87"/>
        <v>0</v>
      </c>
      <c r="T380" s="21">
        <f t="shared" si="87"/>
        <v>0</v>
      </c>
      <c r="U380" s="21">
        <f t="shared" si="87"/>
        <v>0</v>
      </c>
      <c r="V380" s="21">
        <f t="shared" si="87"/>
        <v>0</v>
      </c>
      <c r="W380" s="21">
        <f t="shared" si="87"/>
        <v>0</v>
      </c>
      <c r="X380" s="21">
        <f t="shared" si="87"/>
        <v>0</v>
      </c>
      <c r="Y380" s="21">
        <f t="shared" si="87"/>
        <v>0</v>
      </c>
      <c r="Z380" s="21">
        <f t="shared" si="87"/>
        <v>0</v>
      </c>
      <c r="AA380" s="21">
        <f t="shared" si="87"/>
        <v>0</v>
      </c>
      <c r="AB380" s="21">
        <f t="shared" si="87"/>
        <v>0</v>
      </c>
      <c r="AC380" s="21">
        <f t="shared" si="87"/>
        <v>0</v>
      </c>
      <c r="AD380" s="21">
        <f t="shared" si="87"/>
        <v>0</v>
      </c>
      <c r="AE380" s="21">
        <f t="shared" si="87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8">+C384+C385</f>
        <v>5.5468386803925976E-7</v>
      </c>
      <c r="D383" s="21">
        <f t="shared" si="88"/>
        <v>3.5358334217642057E-8</v>
      </c>
      <c r="E383" s="21">
        <f t="shared" si="88"/>
        <v>2.651875066323154E-6</v>
      </c>
      <c r="F383" s="21">
        <f t="shared" si="88"/>
        <v>4.3092969827751256E-6</v>
      </c>
      <c r="G383" s="21">
        <f t="shared" si="88"/>
        <v>0</v>
      </c>
      <c r="H383" s="21">
        <f t="shared" si="88"/>
        <v>0</v>
      </c>
      <c r="I383" s="21">
        <f t="shared" si="88"/>
        <v>0</v>
      </c>
      <c r="J383" s="21">
        <f t="shared" si="88"/>
        <v>2.2098958886026289E-8</v>
      </c>
      <c r="K383" s="21">
        <f t="shared" si="88"/>
        <v>2.2540938063746811E-7</v>
      </c>
      <c r="L383" s="21">
        <f t="shared" si="88"/>
        <v>0</v>
      </c>
      <c r="M383" s="21">
        <f t="shared" si="88"/>
        <v>0</v>
      </c>
      <c r="N383" s="21">
        <f t="shared" si="88"/>
        <v>0</v>
      </c>
      <c r="O383" s="21">
        <f t="shared" si="88"/>
        <v>8.8417934502991182E-6</v>
      </c>
      <c r="P383" s="21">
        <f t="shared" si="88"/>
        <v>2.6460000000000002E-6</v>
      </c>
      <c r="Q383" s="21">
        <f t="shared" si="88"/>
        <v>3.5544600000000005E-5</v>
      </c>
      <c r="R383" s="21">
        <f t="shared" si="88"/>
        <v>7.7175000000000006E-7</v>
      </c>
      <c r="S383" s="21">
        <f t="shared" si="88"/>
        <v>0</v>
      </c>
      <c r="T383" s="21">
        <f t="shared" si="88"/>
        <v>3.5280000000000014E-7</v>
      </c>
      <c r="U383" s="21">
        <f t="shared" si="88"/>
        <v>9.6799500000000004E-6</v>
      </c>
      <c r="V383" s="21">
        <f t="shared" si="88"/>
        <v>4.8510000000000009E-8</v>
      </c>
      <c r="W383" s="21">
        <f t="shared" si="88"/>
        <v>4.8510000000000013E-7</v>
      </c>
      <c r="X383" s="21">
        <f t="shared" si="88"/>
        <v>0</v>
      </c>
      <c r="Y383" s="21">
        <f t="shared" si="88"/>
        <v>0</v>
      </c>
      <c r="Z383" s="21">
        <f t="shared" si="88"/>
        <v>1.1025E-6</v>
      </c>
      <c r="AA383" s="21">
        <f t="shared" si="88"/>
        <v>2.205E-7</v>
      </c>
      <c r="AB383" s="21">
        <f t="shared" si="88"/>
        <v>0</v>
      </c>
      <c r="AC383" s="21">
        <f t="shared" si="88"/>
        <v>0</v>
      </c>
      <c r="AD383" s="21">
        <f t="shared" si="88"/>
        <v>1.0143E-6</v>
      </c>
      <c r="AE383" s="21">
        <f t="shared" si="88"/>
        <v>2.205E-7</v>
      </c>
    </row>
    <row r="384" spans="1:31" x14ac:dyDescent="0.2">
      <c r="A384" s="9" t="s">
        <v>669</v>
      </c>
      <c r="B384" s="4" t="s">
        <v>670</v>
      </c>
      <c r="C384" s="27">
        <v>5.5468386803925976E-7</v>
      </c>
      <c r="D384" s="27">
        <v>3.5358334217642057E-8</v>
      </c>
      <c r="E384" s="27">
        <v>2.651875066323154E-6</v>
      </c>
      <c r="F384" s="27">
        <v>4.3092969827751256E-6</v>
      </c>
      <c r="G384" s="27">
        <v>0</v>
      </c>
      <c r="H384" s="27">
        <v>0</v>
      </c>
      <c r="I384" s="27">
        <v>0</v>
      </c>
      <c r="J384" s="27">
        <v>2.2098958886026289E-8</v>
      </c>
      <c r="K384" s="27">
        <v>2.2540938063746811E-7</v>
      </c>
      <c r="L384" s="27">
        <v>0</v>
      </c>
      <c r="M384" s="27">
        <v>0</v>
      </c>
      <c r="N384" s="27">
        <v>0</v>
      </c>
      <c r="O384" s="27">
        <v>8.8417934502991182E-6</v>
      </c>
      <c r="P384" s="27">
        <v>2.6460000000000002E-6</v>
      </c>
      <c r="Q384" s="27">
        <v>3.5544600000000005E-5</v>
      </c>
      <c r="R384" s="27">
        <v>7.7175000000000006E-7</v>
      </c>
      <c r="S384" s="27">
        <v>0</v>
      </c>
      <c r="T384" s="27">
        <v>3.5280000000000014E-7</v>
      </c>
      <c r="U384" s="27">
        <v>9.6799500000000004E-6</v>
      </c>
      <c r="V384" s="27">
        <v>4.8510000000000009E-8</v>
      </c>
      <c r="W384" s="27">
        <v>4.8510000000000013E-7</v>
      </c>
      <c r="X384" s="27">
        <v>0</v>
      </c>
      <c r="Y384" s="27">
        <v>0</v>
      </c>
      <c r="Z384" s="27">
        <v>1.1025E-6</v>
      </c>
      <c r="AA384" s="27">
        <v>2.205E-7</v>
      </c>
      <c r="AB384" s="27">
        <v>0</v>
      </c>
      <c r="AC384" s="27">
        <v>0</v>
      </c>
      <c r="AD384" s="27">
        <v>1.0143E-6</v>
      </c>
      <c r="AE384" s="27">
        <v>2.205E-7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9">+C392+C393</f>
        <v>7.9362191999999995E-5</v>
      </c>
      <c r="D391" s="21">
        <f t="shared" si="89"/>
        <v>5.0102505599999993E-5</v>
      </c>
      <c r="E391" s="21">
        <f t="shared" si="89"/>
        <v>8.2282367999999999E-6</v>
      </c>
      <c r="F391" s="21">
        <f t="shared" si="89"/>
        <v>8.5044287999999995E-5</v>
      </c>
      <c r="G391" s="21">
        <f t="shared" si="89"/>
        <v>1.1620244159999999E-4</v>
      </c>
      <c r="H391" s="21">
        <f t="shared" si="89"/>
        <v>2.2003309440000001E-4</v>
      </c>
      <c r="I391" s="21">
        <f t="shared" si="89"/>
        <v>1.5335577599999999E-5</v>
      </c>
      <c r="J391" s="21">
        <f t="shared" si="89"/>
        <v>4.7169628799999999E-5</v>
      </c>
      <c r="K391" s="21">
        <f t="shared" si="89"/>
        <v>1.1301924480000001E-4</v>
      </c>
      <c r="L391" s="21">
        <f t="shared" si="89"/>
        <v>3.2585414400000006E-5</v>
      </c>
      <c r="M391" s="21">
        <f t="shared" si="89"/>
        <v>4.6528607999999992E-6</v>
      </c>
      <c r="N391" s="21">
        <f t="shared" si="89"/>
        <v>1.8132979200000003E-5</v>
      </c>
      <c r="O391" s="21">
        <f t="shared" si="89"/>
        <v>6.031272576000001E-4</v>
      </c>
      <c r="P391" s="21">
        <f t="shared" si="89"/>
        <v>5.1609969600000004E-4</v>
      </c>
      <c r="Q391" s="21">
        <f t="shared" si="89"/>
        <v>4.3479582719999999E-4</v>
      </c>
      <c r="R391" s="21">
        <f t="shared" si="89"/>
        <v>3.4476455999999999E-4</v>
      </c>
      <c r="S391" s="21">
        <f t="shared" si="89"/>
        <v>1.0799107199999997E-4</v>
      </c>
      <c r="T391" s="21">
        <f t="shared" si="89"/>
        <v>1.6683340799999999E-5</v>
      </c>
      <c r="U391" s="21">
        <f t="shared" si="89"/>
        <v>1.4555923199999997E-5</v>
      </c>
      <c r="V391" s="21">
        <f t="shared" si="89"/>
        <v>4.1719440000000002E-5</v>
      </c>
      <c r="W391" s="21">
        <f t="shared" si="89"/>
        <v>1.095865344E-4</v>
      </c>
      <c r="X391" s="21">
        <f t="shared" si="89"/>
        <v>1.1911898879999999E-4</v>
      </c>
      <c r="Y391" s="21">
        <f t="shared" si="89"/>
        <v>2.6627892479999993E-4</v>
      </c>
      <c r="Z391" s="21">
        <f t="shared" si="89"/>
        <v>3.3483408000000001E-5</v>
      </c>
      <c r="AA391" s="21">
        <f t="shared" si="89"/>
        <v>1.025661504E-4</v>
      </c>
      <c r="AB391" s="21">
        <f t="shared" si="89"/>
        <v>2.6493667199999993E-5</v>
      </c>
      <c r="AC391" s="21">
        <f t="shared" si="89"/>
        <v>2.5814736863999997E-5</v>
      </c>
      <c r="AD391" s="21">
        <f t="shared" si="89"/>
        <v>6.3052456320000002E-4</v>
      </c>
      <c r="AE391" s="21">
        <f t="shared" si="89"/>
        <v>2.7487285727999998E-4</v>
      </c>
    </row>
    <row r="392" spans="1:31" x14ac:dyDescent="0.2">
      <c r="A392" s="9" t="s">
        <v>679</v>
      </c>
      <c r="B392" s="4" t="s">
        <v>680</v>
      </c>
      <c r="C392" s="27">
        <v>7.9362191999999995E-5</v>
      </c>
      <c r="D392" s="27">
        <v>5.0102505599999993E-5</v>
      </c>
      <c r="E392" s="27">
        <v>8.2282367999999999E-6</v>
      </c>
      <c r="F392" s="27">
        <v>8.5044287999999995E-5</v>
      </c>
      <c r="G392" s="27">
        <v>1.1620244159999999E-4</v>
      </c>
      <c r="H392" s="27">
        <v>2.2003309440000001E-4</v>
      </c>
      <c r="I392" s="27">
        <v>1.5335577599999999E-5</v>
      </c>
      <c r="J392" s="27">
        <v>4.7169628799999999E-5</v>
      </c>
      <c r="K392" s="27">
        <v>1.1301924480000001E-4</v>
      </c>
      <c r="L392" s="27">
        <v>3.2585414400000006E-5</v>
      </c>
      <c r="M392" s="27">
        <v>4.6528607999999992E-6</v>
      </c>
      <c r="N392" s="27">
        <v>1.8132979200000003E-5</v>
      </c>
      <c r="O392" s="27">
        <v>6.031272576000001E-4</v>
      </c>
      <c r="P392" s="27">
        <v>5.1609969600000004E-4</v>
      </c>
      <c r="Q392" s="27">
        <v>4.3479582719999999E-4</v>
      </c>
      <c r="R392" s="27">
        <v>3.4476455999999999E-4</v>
      </c>
      <c r="S392" s="27">
        <v>1.0799107199999997E-4</v>
      </c>
      <c r="T392" s="27">
        <v>1.6683340799999999E-5</v>
      </c>
      <c r="U392" s="27">
        <v>1.4555923199999997E-5</v>
      </c>
      <c r="V392" s="27">
        <v>4.1719440000000002E-5</v>
      </c>
      <c r="W392" s="27">
        <v>1.095865344E-4</v>
      </c>
      <c r="X392" s="27">
        <v>1.1911898879999999E-4</v>
      </c>
      <c r="Y392" s="27">
        <v>2.6627892479999993E-4</v>
      </c>
      <c r="Z392" s="27">
        <v>3.3483408000000001E-5</v>
      </c>
      <c r="AA392" s="27">
        <v>1.025661504E-4</v>
      </c>
      <c r="AB392" s="27">
        <v>2.6493667199999993E-5</v>
      </c>
      <c r="AC392" s="27">
        <v>2.5814736863999997E-5</v>
      </c>
      <c r="AD392" s="27">
        <v>6.3052456320000002E-4</v>
      </c>
      <c r="AE392" s="27">
        <v>2.7487285727999998E-4</v>
      </c>
    </row>
    <row r="393" spans="1:31" x14ac:dyDescent="0.2">
      <c r="A393" s="9" t="s">
        <v>681</v>
      </c>
      <c r="B393" s="4" t="s">
        <v>682</v>
      </c>
      <c r="C393" s="21">
        <f t="shared" ref="C393:AE393" si="90">+C394+C395+C396+C397+C398</f>
        <v>0</v>
      </c>
      <c r="D393" s="21">
        <f t="shared" si="90"/>
        <v>0</v>
      </c>
      <c r="E393" s="21">
        <f t="shared" si="90"/>
        <v>0</v>
      </c>
      <c r="F393" s="21">
        <f t="shared" si="90"/>
        <v>0</v>
      </c>
      <c r="G393" s="21">
        <f t="shared" si="90"/>
        <v>0</v>
      </c>
      <c r="H393" s="21">
        <f t="shared" si="90"/>
        <v>0</v>
      </c>
      <c r="I393" s="21">
        <f t="shared" si="90"/>
        <v>0</v>
      </c>
      <c r="J393" s="21">
        <f t="shared" si="90"/>
        <v>0</v>
      </c>
      <c r="K393" s="21">
        <f t="shared" si="90"/>
        <v>0</v>
      </c>
      <c r="L393" s="21">
        <f t="shared" si="90"/>
        <v>0</v>
      </c>
      <c r="M393" s="21">
        <f t="shared" si="90"/>
        <v>0</v>
      </c>
      <c r="N393" s="21">
        <f t="shared" si="90"/>
        <v>0</v>
      </c>
      <c r="O393" s="21">
        <f t="shared" si="90"/>
        <v>0</v>
      </c>
      <c r="P393" s="21">
        <f t="shared" si="90"/>
        <v>0</v>
      </c>
      <c r="Q393" s="21">
        <f t="shared" si="90"/>
        <v>0</v>
      </c>
      <c r="R393" s="21">
        <f t="shared" si="90"/>
        <v>0</v>
      </c>
      <c r="S393" s="21">
        <f t="shared" si="90"/>
        <v>0</v>
      </c>
      <c r="T393" s="21">
        <f t="shared" si="90"/>
        <v>0</v>
      </c>
      <c r="U393" s="21">
        <f t="shared" si="90"/>
        <v>0</v>
      </c>
      <c r="V393" s="21">
        <f t="shared" si="90"/>
        <v>0</v>
      </c>
      <c r="W393" s="21">
        <f t="shared" si="90"/>
        <v>0</v>
      </c>
      <c r="X393" s="21">
        <f t="shared" si="90"/>
        <v>0</v>
      </c>
      <c r="Y393" s="21">
        <f t="shared" si="90"/>
        <v>0</v>
      </c>
      <c r="Z393" s="21">
        <f t="shared" si="90"/>
        <v>0</v>
      </c>
      <c r="AA393" s="21">
        <f t="shared" si="90"/>
        <v>0</v>
      </c>
      <c r="AB393" s="21">
        <f t="shared" si="90"/>
        <v>0</v>
      </c>
      <c r="AC393" s="21">
        <f t="shared" si="90"/>
        <v>0</v>
      </c>
      <c r="AD393" s="21">
        <f t="shared" si="90"/>
        <v>0</v>
      </c>
      <c r="AE393" s="21">
        <f t="shared" si="90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1">+C400+C401</f>
        <v>0</v>
      </c>
      <c r="D399" s="21">
        <f t="shared" si="91"/>
        <v>0</v>
      </c>
      <c r="E399" s="21">
        <f t="shared" si="91"/>
        <v>0</v>
      </c>
      <c r="F399" s="21">
        <f t="shared" si="91"/>
        <v>0</v>
      </c>
      <c r="G399" s="21">
        <f t="shared" si="91"/>
        <v>0</v>
      </c>
      <c r="H399" s="21">
        <f t="shared" si="91"/>
        <v>0</v>
      </c>
      <c r="I399" s="21">
        <f t="shared" si="91"/>
        <v>0</v>
      </c>
      <c r="J399" s="21">
        <f t="shared" si="91"/>
        <v>0</v>
      </c>
      <c r="K399" s="21">
        <f t="shared" si="91"/>
        <v>0</v>
      </c>
      <c r="L399" s="21">
        <f t="shared" si="91"/>
        <v>0</v>
      </c>
      <c r="M399" s="21">
        <f t="shared" si="91"/>
        <v>0</v>
      </c>
      <c r="N399" s="21">
        <f t="shared" si="91"/>
        <v>0</v>
      </c>
      <c r="O399" s="21">
        <f t="shared" si="91"/>
        <v>0</v>
      </c>
      <c r="P399" s="21">
        <f t="shared" si="91"/>
        <v>0</v>
      </c>
      <c r="Q399" s="21">
        <f t="shared" si="91"/>
        <v>0</v>
      </c>
      <c r="R399" s="21">
        <f t="shared" si="91"/>
        <v>0</v>
      </c>
      <c r="S399" s="21">
        <f t="shared" si="91"/>
        <v>0</v>
      </c>
      <c r="T399" s="21">
        <f t="shared" si="91"/>
        <v>0</v>
      </c>
      <c r="U399" s="21">
        <f t="shared" si="91"/>
        <v>0</v>
      </c>
      <c r="V399" s="21">
        <f t="shared" si="91"/>
        <v>0</v>
      </c>
      <c r="W399" s="21">
        <f t="shared" si="91"/>
        <v>0</v>
      </c>
      <c r="X399" s="21">
        <f t="shared" si="91"/>
        <v>0</v>
      </c>
      <c r="Y399" s="21">
        <f t="shared" si="91"/>
        <v>0</v>
      </c>
      <c r="Z399" s="21">
        <f t="shared" si="91"/>
        <v>0</v>
      </c>
      <c r="AA399" s="21">
        <f t="shared" si="91"/>
        <v>0</v>
      </c>
      <c r="AB399" s="21">
        <f t="shared" si="91"/>
        <v>0</v>
      </c>
      <c r="AC399" s="21">
        <f t="shared" si="91"/>
        <v>0</v>
      </c>
      <c r="AD399" s="21">
        <f t="shared" si="91"/>
        <v>0</v>
      </c>
      <c r="AE399" s="21">
        <f t="shared" si="9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2">+C408+C409</f>
        <v>0</v>
      </c>
      <c r="D407" s="21">
        <f t="shared" si="92"/>
        <v>0</v>
      </c>
      <c r="E407" s="21">
        <f t="shared" si="92"/>
        <v>0</v>
      </c>
      <c r="F407" s="21">
        <f t="shared" si="92"/>
        <v>0</v>
      </c>
      <c r="G407" s="21">
        <f t="shared" si="92"/>
        <v>0</v>
      </c>
      <c r="H407" s="21">
        <f t="shared" si="92"/>
        <v>0</v>
      </c>
      <c r="I407" s="21">
        <f t="shared" si="92"/>
        <v>0</v>
      </c>
      <c r="J407" s="21">
        <f t="shared" si="92"/>
        <v>0</v>
      </c>
      <c r="K407" s="21">
        <f t="shared" si="92"/>
        <v>0</v>
      </c>
      <c r="L407" s="21">
        <f t="shared" si="92"/>
        <v>0</v>
      </c>
      <c r="M407" s="21">
        <f t="shared" si="92"/>
        <v>0</v>
      </c>
      <c r="N407" s="21">
        <f t="shared" si="92"/>
        <v>0</v>
      </c>
      <c r="O407" s="21">
        <f t="shared" si="92"/>
        <v>0</v>
      </c>
      <c r="P407" s="21">
        <f t="shared" si="92"/>
        <v>0</v>
      </c>
      <c r="Q407" s="21">
        <f t="shared" si="92"/>
        <v>0</v>
      </c>
      <c r="R407" s="21">
        <f t="shared" si="92"/>
        <v>0</v>
      </c>
      <c r="S407" s="21">
        <f t="shared" si="92"/>
        <v>0</v>
      </c>
      <c r="T407" s="21">
        <f t="shared" si="92"/>
        <v>0</v>
      </c>
      <c r="U407" s="21">
        <f t="shared" si="92"/>
        <v>0</v>
      </c>
      <c r="V407" s="21">
        <f t="shared" si="92"/>
        <v>0</v>
      </c>
      <c r="W407" s="21">
        <f t="shared" si="92"/>
        <v>0</v>
      </c>
      <c r="X407" s="21">
        <f t="shared" si="92"/>
        <v>0</v>
      </c>
      <c r="Y407" s="21">
        <f t="shared" si="92"/>
        <v>0</v>
      </c>
      <c r="Z407" s="21">
        <f t="shared" si="92"/>
        <v>0</v>
      </c>
      <c r="AA407" s="21">
        <f t="shared" si="92"/>
        <v>0</v>
      </c>
      <c r="AB407" s="21">
        <f t="shared" si="92"/>
        <v>0</v>
      </c>
      <c r="AC407" s="21">
        <f t="shared" si="92"/>
        <v>0</v>
      </c>
      <c r="AD407" s="21">
        <f t="shared" si="92"/>
        <v>0</v>
      </c>
      <c r="AE407" s="21">
        <f t="shared" si="92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3">+C410+C411+C412+C413+C414</f>
        <v>0</v>
      </c>
      <c r="D409" s="21">
        <f t="shared" si="93"/>
        <v>0</v>
      </c>
      <c r="E409" s="21">
        <f t="shared" si="93"/>
        <v>0</v>
      </c>
      <c r="F409" s="21">
        <f t="shared" si="93"/>
        <v>0</v>
      </c>
      <c r="G409" s="21">
        <f t="shared" si="93"/>
        <v>0</v>
      </c>
      <c r="H409" s="21">
        <f t="shared" si="93"/>
        <v>0</v>
      </c>
      <c r="I409" s="21">
        <f t="shared" si="93"/>
        <v>0</v>
      </c>
      <c r="J409" s="21">
        <f t="shared" si="93"/>
        <v>0</v>
      </c>
      <c r="K409" s="21">
        <f t="shared" si="93"/>
        <v>0</v>
      </c>
      <c r="L409" s="21">
        <f t="shared" si="93"/>
        <v>0</v>
      </c>
      <c r="M409" s="21">
        <f t="shared" si="93"/>
        <v>0</v>
      </c>
      <c r="N409" s="21">
        <f t="shared" si="93"/>
        <v>0</v>
      </c>
      <c r="O409" s="21">
        <f t="shared" si="93"/>
        <v>0</v>
      </c>
      <c r="P409" s="21">
        <f t="shared" si="93"/>
        <v>0</v>
      </c>
      <c r="Q409" s="21">
        <f t="shared" si="93"/>
        <v>0</v>
      </c>
      <c r="R409" s="21">
        <f t="shared" si="93"/>
        <v>0</v>
      </c>
      <c r="S409" s="21">
        <f t="shared" si="93"/>
        <v>0</v>
      </c>
      <c r="T409" s="21">
        <f t="shared" si="93"/>
        <v>0</v>
      </c>
      <c r="U409" s="21">
        <f t="shared" si="93"/>
        <v>0</v>
      </c>
      <c r="V409" s="21">
        <f t="shared" si="93"/>
        <v>0</v>
      </c>
      <c r="W409" s="21">
        <f t="shared" si="93"/>
        <v>0</v>
      </c>
      <c r="X409" s="21">
        <f t="shared" si="93"/>
        <v>0</v>
      </c>
      <c r="Y409" s="21">
        <f t="shared" si="93"/>
        <v>0</v>
      </c>
      <c r="Z409" s="21">
        <f t="shared" si="93"/>
        <v>0</v>
      </c>
      <c r="AA409" s="21">
        <f t="shared" si="93"/>
        <v>0</v>
      </c>
      <c r="AB409" s="21">
        <f t="shared" si="93"/>
        <v>0</v>
      </c>
      <c r="AC409" s="21">
        <f t="shared" si="93"/>
        <v>0</v>
      </c>
      <c r="AD409" s="21">
        <f t="shared" si="93"/>
        <v>0</v>
      </c>
      <c r="AE409" s="21">
        <f t="shared" si="93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4">+C416+C417</f>
        <v>0</v>
      </c>
      <c r="D415" s="21">
        <f t="shared" si="94"/>
        <v>0</v>
      </c>
      <c r="E415" s="21">
        <f t="shared" si="94"/>
        <v>0</v>
      </c>
      <c r="F415" s="21">
        <f t="shared" si="94"/>
        <v>0</v>
      </c>
      <c r="G415" s="21">
        <f t="shared" si="94"/>
        <v>0</v>
      </c>
      <c r="H415" s="21">
        <f t="shared" si="94"/>
        <v>0</v>
      </c>
      <c r="I415" s="21">
        <f t="shared" si="94"/>
        <v>0</v>
      </c>
      <c r="J415" s="21">
        <f t="shared" si="94"/>
        <v>0</v>
      </c>
      <c r="K415" s="21">
        <f t="shared" si="94"/>
        <v>0</v>
      </c>
      <c r="L415" s="21">
        <f t="shared" si="94"/>
        <v>0</v>
      </c>
      <c r="M415" s="21">
        <f t="shared" si="94"/>
        <v>0</v>
      </c>
      <c r="N415" s="21">
        <f t="shared" si="94"/>
        <v>0</v>
      </c>
      <c r="O415" s="21">
        <f t="shared" si="94"/>
        <v>0</v>
      </c>
      <c r="P415" s="21">
        <f t="shared" si="94"/>
        <v>0</v>
      </c>
      <c r="Q415" s="21">
        <f t="shared" si="94"/>
        <v>0</v>
      </c>
      <c r="R415" s="21">
        <f t="shared" si="94"/>
        <v>0</v>
      </c>
      <c r="S415" s="21">
        <f t="shared" si="94"/>
        <v>0</v>
      </c>
      <c r="T415" s="21">
        <f t="shared" si="94"/>
        <v>0</v>
      </c>
      <c r="U415" s="21">
        <f t="shared" si="94"/>
        <v>0</v>
      </c>
      <c r="V415" s="21">
        <f t="shared" si="94"/>
        <v>0</v>
      </c>
      <c r="W415" s="21">
        <f t="shared" si="94"/>
        <v>0</v>
      </c>
      <c r="X415" s="21">
        <f t="shared" si="94"/>
        <v>0</v>
      </c>
      <c r="Y415" s="21">
        <f t="shared" si="94"/>
        <v>0</v>
      </c>
      <c r="Z415" s="21">
        <f t="shared" si="94"/>
        <v>0</v>
      </c>
      <c r="AA415" s="21">
        <f t="shared" si="94"/>
        <v>0</v>
      </c>
      <c r="AB415" s="21">
        <f t="shared" si="94"/>
        <v>0</v>
      </c>
      <c r="AC415" s="21">
        <f t="shared" si="94"/>
        <v>0</v>
      </c>
      <c r="AD415" s="21">
        <f t="shared" si="94"/>
        <v>0</v>
      </c>
      <c r="AE415" s="21">
        <f t="shared" si="94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5">+C418+C419+C420+C421+C422</f>
        <v>0</v>
      </c>
      <c r="D417" s="21">
        <f t="shared" si="95"/>
        <v>0</v>
      </c>
      <c r="E417" s="21">
        <f t="shared" si="95"/>
        <v>0</v>
      </c>
      <c r="F417" s="21">
        <f t="shared" si="95"/>
        <v>0</v>
      </c>
      <c r="G417" s="21">
        <f t="shared" si="95"/>
        <v>0</v>
      </c>
      <c r="H417" s="21">
        <f t="shared" si="95"/>
        <v>0</v>
      </c>
      <c r="I417" s="21">
        <f t="shared" si="95"/>
        <v>0</v>
      </c>
      <c r="J417" s="21">
        <f t="shared" si="95"/>
        <v>0</v>
      </c>
      <c r="K417" s="21">
        <f t="shared" si="95"/>
        <v>0</v>
      </c>
      <c r="L417" s="21">
        <f t="shared" si="95"/>
        <v>0</v>
      </c>
      <c r="M417" s="21">
        <f t="shared" si="95"/>
        <v>0</v>
      </c>
      <c r="N417" s="21">
        <f t="shared" si="95"/>
        <v>0</v>
      </c>
      <c r="O417" s="21">
        <f t="shared" si="95"/>
        <v>0</v>
      </c>
      <c r="P417" s="21">
        <f t="shared" si="95"/>
        <v>0</v>
      </c>
      <c r="Q417" s="21">
        <f t="shared" si="95"/>
        <v>0</v>
      </c>
      <c r="R417" s="21">
        <f t="shared" si="95"/>
        <v>0</v>
      </c>
      <c r="S417" s="21">
        <f t="shared" si="95"/>
        <v>0</v>
      </c>
      <c r="T417" s="21">
        <f t="shared" si="95"/>
        <v>0</v>
      </c>
      <c r="U417" s="21">
        <f t="shared" si="95"/>
        <v>0</v>
      </c>
      <c r="V417" s="21">
        <f t="shared" si="95"/>
        <v>0</v>
      </c>
      <c r="W417" s="21">
        <f t="shared" si="95"/>
        <v>0</v>
      </c>
      <c r="X417" s="21">
        <f t="shared" si="95"/>
        <v>0</v>
      </c>
      <c r="Y417" s="21">
        <f t="shared" si="95"/>
        <v>0</v>
      </c>
      <c r="Z417" s="21">
        <f t="shared" si="95"/>
        <v>0</v>
      </c>
      <c r="AA417" s="21">
        <f t="shared" si="95"/>
        <v>0</v>
      </c>
      <c r="AB417" s="21">
        <f t="shared" si="95"/>
        <v>0</v>
      </c>
      <c r="AC417" s="21">
        <f t="shared" si="95"/>
        <v>0</v>
      </c>
      <c r="AD417" s="21">
        <f t="shared" si="95"/>
        <v>0</v>
      </c>
      <c r="AE417" s="21">
        <f t="shared" si="95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6">+C426+C430+C431+C434</f>
        <v>3.4644785408953181E-2</v>
      </c>
      <c r="D425" s="28">
        <f t="shared" si="96"/>
        <v>3.4319516062535485E-2</v>
      </c>
      <c r="E425" s="28">
        <f t="shared" si="96"/>
        <v>6.1191181708333486E-2</v>
      </c>
      <c r="F425" s="28">
        <f t="shared" si="96"/>
        <v>6.3460787874846492E-2</v>
      </c>
      <c r="G425" s="28">
        <f t="shared" si="96"/>
        <v>6.460470441960639E-2</v>
      </c>
      <c r="H425" s="28">
        <f t="shared" si="96"/>
        <v>6.4747454928918174E-2</v>
      </c>
      <c r="I425" s="28">
        <f t="shared" si="96"/>
        <v>6.4727305186082953E-2</v>
      </c>
      <c r="J425" s="28">
        <f t="shared" si="96"/>
        <v>6.8502516714675388E-2</v>
      </c>
      <c r="K425" s="28">
        <f t="shared" si="96"/>
        <v>7.330545326910512E-2</v>
      </c>
      <c r="L425" s="28">
        <f t="shared" si="96"/>
        <v>7.5462564353728612E-2</v>
      </c>
      <c r="M425" s="28">
        <f t="shared" si="96"/>
        <v>8.0223502771959318E-2</v>
      </c>
      <c r="N425" s="28">
        <f t="shared" si="96"/>
        <v>5.0135653571154286E-2</v>
      </c>
      <c r="O425" s="28">
        <f t="shared" si="96"/>
        <v>4.049429284889295E-2</v>
      </c>
      <c r="P425" s="28">
        <f t="shared" si="96"/>
        <v>4.2132302833093098E-2</v>
      </c>
      <c r="Q425" s="28">
        <f t="shared" si="96"/>
        <v>4.4544654189771229E-2</v>
      </c>
      <c r="R425" s="28">
        <f t="shared" si="96"/>
        <v>2.9256757899048701E-2</v>
      </c>
      <c r="S425" s="28">
        <f t="shared" si="96"/>
        <v>2.858270522780202E-2</v>
      </c>
      <c r="T425" s="28">
        <f t="shared" si="96"/>
        <v>2.700021735915931E-2</v>
      </c>
      <c r="U425" s="28">
        <f t="shared" si="96"/>
        <v>2.7352333558320268E-2</v>
      </c>
      <c r="V425" s="28">
        <f t="shared" si="96"/>
        <v>2.813607066213589E-2</v>
      </c>
      <c r="W425" s="28">
        <f t="shared" si="96"/>
        <v>2.6392958488819555E-2</v>
      </c>
      <c r="X425" s="28">
        <f t="shared" si="96"/>
        <v>2.5491920816956264E-2</v>
      </c>
      <c r="Y425" s="28">
        <f t="shared" si="96"/>
        <v>2.5960892597743191E-2</v>
      </c>
      <c r="Z425" s="28">
        <f t="shared" si="96"/>
        <v>2.599066300797102E-2</v>
      </c>
      <c r="AA425" s="28">
        <f t="shared" si="96"/>
        <v>2.6561352694378808E-2</v>
      </c>
      <c r="AB425" s="28">
        <f t="shared" si="96"/>
        <v>2.6678528519149747E-2</v>
      </c>
      <c r="AC425" s="28">
        <f t="shared" si="96"/>
        <v>2.5090237457854606E-2</v>
      </c>
      <c r="AD425" s="28">
        <f t="shared" si="96"/>
        <v>2.626571287385843E-2</v>
      </c>
      <c r="AE425" s="28">
        <f t="shared" si="96"/>
        <v>2.7682865961150809E-2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1.7451562499999998E-5</v>
      </c>
      <c r="W430" s="27">
        <v>1.7451562499999998E-5</v>
      </c>
      <c r="X430" s="27">
        <v>1.7451562500000002E-5</v>
      </c>
      <c r="Y430" s="27">
        <v>1.7451562499999998E-5</v>
      </c>
      <c r="Z430" s="27">
        <v>1.7451562499999998E-5</v>
      </c>
      <c r="AA430" s="27">
        <v>1.7451562499999998E-5</v>
      </c>
      <c r="AB430" s="27">
        <v>1.7451562499999998E-5</v>
      </c>
      <c r="AC430" s="27">
        <v>1.7451562499999995E-5</v>
      </c>
      <c r="AD430" s="27">
        <v>1.7451562499999998E-5</v>
      </c>
      <c r="AE430" s="27">
        <v>1.7451562499999998E-5</v>
      </c>
    </row>
    <row r="431" spans="1:31" x14ac:dyDescent="0.2">
      <c r="A431" s="80" t="s">
        <v>730</v>
      </c>
      <c r="B431" s="4" t="s">
        <v>731</v>
      </c>
      <c r="C431" s="21">
        <f t="shared" ref="C431:AE431" si="97">+C432+C433</f>
        <v>1.0371827500393256E-3</v>
      </c>
      <c r="D431" s="21">
        <f t="shared" si="97"/>
        <v>1.0555716265933926E-3</v>
      </c>
      <c r="E431" s="21">
        <f t="shared" si="97"/>
        <v>1.1584719755946093E-3</v>
      </c>
      <c r="F431" s="21">
        <f t="shared" si="97"/>
        <v>1.1680256312464289E-3</v>
      </c>
      <c r="G431" s="21">
        <f t="shared" si="97"/>
        <v>1.1703410624469728E-3</v>
      </c>
      <c r="H431" s="21">
        <f t="shared" si="97"/>
        <v>1.191552650192601E-3</v>
      </c>
      <c r="I431" s="21">
        <f t="shared" si="97"/>
        <v>1.2069296643942679E-3</v>
      </c>
      <c r="J431" s="21">
        <f t="shared" si="97"/>
        <v>1.2255503230156424E-3</v>
      </c>
      <c r="K431" s="21">
        <f t="shared" si="97"/>
        <v>1.2283873227435147E-3</v>
      </c>
      <c r="L431" s="21">
        <f t="shared" si="97"/>
        <v>1.2062023496466449E-3</v>
      </c>
      <c r="M431" s="21">
        <f t="shared" si="97"/>
        <v>1.2138090147857956E-3</v>
      </c>
      <c r="N431" s="21">
        <f t="shared" si="97"/>
        <v>1.2132891538501E-3</v>
      </c>
      <c r="O431" s="21">
        <f t="shared" si="97"/>
        <v>1.4278437774844035E-3</v>
      </c>
      <c r="P431" s="21">
        <f t="shared" si="97"/>
        <v>1.5542584537994203E-3</v>
      </c>
      <c r="Q431" s="21">
        <f t="shared" si="97"/>
        <v>1.582967413475599E-3</v>
      </c>
      <c r="R431" s="21">
        <f t="shared" si="97"/>
        <v>1.5567445075385148E-3</v>
      </c>
      <c r="S431" s="21">
        <f t="shared" si="97"/>
        <v>1.5855923510371169E-3</v>
      </c>
      <c r="T431" s="21">
        <f t="shared" si="97"/>
        <v>1.6152892056062052E-3</v>
      </c>
      <c r="U431" s="21">
        <f t="shared" si="97"/>
        <v>1.625201196635813E-3</v>
      </c>
      <c r="V431" s="21">
        <f t="shared" si="97"/>
        <v>1.5500923892006451E-3</v>
      </c>
      <c r="W431" s="21">
        <f t="shared" si="97"/>
        <v>1.475927079219116E-3</v>
      </c>
      <c r="X431" s="21">
        <f t="shared" si="97"/>
        <v>1.4937983228034033E-3</v>
      </c>
      <c r="Y431" s="21">
        <f t="shared" si="97"/>
        <v>1.5863905768833031E-3</v>
      </c>
      <c r="Z431" s="21">
        <f t="shared" si="97"/>
        <v>1.6701426911440132E-3</v>
      </c>
      <c r="AA431" s="21">
        <f t="shared" si="97"/>
        <v>1.6777971146022057E-3</v>
      </c>
      <c r="AB431" s="21">
        <f t="shared" si="97"/>
        <v>2.0618821770373927E-3</v>
      </c>
      <c r="AC431" s="21">
        <f t="shared" si="97"/>
        <v>1.9470492072922111E-3</v>
      </c>
      <c r="AD431" s="21">
        <f t="shared" si="97"/>
        <v>1.931431002181825E-3</v>
      </c>
      <c r="AE431" s="21">
        <f t="shared" si="97"/>
        <v>2.2374403973657018E-3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1.0371827500393256E-3</v>
      </c>
      <c r="D433" s="27">
        <v>1.0555716265933926E-3</v>
      </c>
      <c r="E433" s="27">
        <v>1.1584719755946093E-3</v>
      </c>
      <c r="F433" s="27">
        <v>1.1680256312464289E-3</v>
      </c>
      <c r="G433" s="27">
        <v>1.1703410624469728E-3</v>
      </c>
      <c r="H433" s="27">
        <v>1.191552650192601E-3</v>
      </c>
      <c r="I433" s="27">
        <v>1.2069296643942679E-3</v>
      </c>
      <c r="J433" s="27">
        <v>1.2255503230156424E-3</v>
      </c>
      <c r="K433" s="27">
        <v>1.2283873227435147E-3</v>
      </c>
      <c r="L433" s="27">
        <v>1.2062023496466449E-3</v>
      </c>
      <c r="M433" s="27">
        <v>1.2138090147857956E-3</v>
      </c>
      <c r="N433" s="27">
        <v>1.2132891538501E-3</v>
      </c>
      <c r="O433" s="27">
        <v>1.4278437774844035E-3</v>
      </c>
      <c r="P433" s="27">
        <v>1.5542584537994203E-3</v>
      </c>
      <c r="Q433" s="27">
        <v>1.582967413475599E-3</v>
      </c>
      <c r="R433" s="27">
        <v>1.5567445075385148E-3</v>
      </c>
      <c r="S433" s="27">
        <v>1.5855923510371169E-3</v>
      </c>
      <c r="T433" s="27">
        <v>1.6152892056062052E-3</v>
      </c>
      <c r="U433" s="27">
        <v>1.625201196635813E-3</v>
      </c>
      <c r="V433" s="27">
        <v>1.5500923892006451E-3</v>
      </c>
      <c r="W433" s="27">
        <v>1.475927079219116E-3</v>
      </c>
      <c r="X433" s="27">
        <v>1.4937983228034033E-3</v>
      </c>
      <c r="Y433" s="27">
        <v>1.5863905768833031E-3</v>
      </c>
      <c r="Z433" s="27">
        <v>1.6701426911440132E-3</v>
      </c>
      <c r="AA433" s="27">
        <v>1.6777971146022057E-3</v>
      </c>
      <c r="AB433" s="27">
        <v>2.0618821770373927E-3</v>
      </c>
      <c r="AC433" s="27">
        <v>1.9470492072922111E-3</v>
      </c>
      <c r="AD433" s="27">
        <v>1.931431002181825E-3</v>
      </c>
      <c r="AE433" s="27">
        <v>2.2374403973657018E-3</v>
      </c>
    </row>
    <row r="434" spans="1:31" x14ac:dyDescent="0.2">
      <c r="A434" s="80" t="s">
        <v>736</v>
      </c>
      <c r="B434" s="4" t="s">
        <v>737</v>
      </c>
      <c r="C434" s="21">
        <f>+C435</f>
        <v>3.3607602658913854E-2</v>
      </c>
      <c r="D434" s="21">
        <f t="shared" ref="D434:AE434" si="98">+D435</f>
        <v>3.3263944435942092E-2</v>
      </c>
      <c r="E434" s="21">
        <f t="shared" si="98"/>
        <v>6.003270973273888E-2</v>
      </c>
      <c r="F434" s="21">
        <f t="shared" si="98"/>
        <v>6.2292762243600065E-2</v>
      </c>
      <c r="G434" s="21">
        <f t="shared" si="98"/>
        <v>6.3434363357159421E-2</v>
      </c>
      <c r="H434" s="21">
        <f t="shared" si="98"/>
        <v>6.3555902278725568E-2</v>
      </c>
      <c r="I434" s="21">
        <f t="shared" si="98"/>
        <v>6.3520375521688682E-2</v>
      </c>
      <c r="J434" s="21">
        <f t="shared" si="98"/>
        <v>6.727696639165974E-2</v>
      </c>
      <c r="K434" s="21">
        <f t="shared" si="98"/>
        <v>7.207706594636161E-2</v>
      </c>
      <c r="L434" s="21">
        <f t="shared" si="98"/>
        <v>7.4256362004081963E-2</v>
      </c>
      <c r="M434" s="21">
        <f t="shared" si="98"/>
        <v>7.9009693757173524E-2</v>
      </c>
      <c r="N434" s="21">
        <f t="shared" si="98"/>
        <v>4.8922364417304187E-2</v>
      </c>
      <c r="O434" s="21">
        <f t="shared" si="98"/>
        <v>3.9066449071408549E-2</v>
      </c>
      <c r="P434" s="21">
        <f t="shared" si="98"/>
        <v>4.057804437929368E-2</v>
      </c>
      <c r="Q434" s="21">
        <f t="shared" si="98"/>
        <v>4.2961686776295631E-2</v>
      </c>
      <c r="R434" s="21">
        <f t="shared" si="98"/>
        <v>2.7700013391510188E-2</v>
      </c>
      <c r="S434" s="21">
        <f t="shared" si="98"/>
        <v>2.6997112876764904E-2</v>
      </c>
      <c r="T434" s="21">
        <f t="shared" si="98"/>
        <v>2.5384928153553105E-2</v>
      </c>
      <c r="U434" s="21">
        <f t="shared" si="98"/>
        <v>2.5727132361684456E-2</v>
      </c>
      <c r="V434" s="21">
        <f t="shared" si="98"/>
        <v>2.6568526710435244E-2</v>
      </c>
      <c r="W434" s="21">
        <f t="shared" si="98"/>
        <v>2.489957984710044E-2</v>
      </c>
      <c r="X434" s="21">
        <f t="shared" si="98"/>
        <v>2.3980670931652862E-2</v>
      </c>
      <c r="Y434" s="21">
        <f t="shared" si="98"/>
        <v>2.4357050458359886E-2</v>
      </c>
      <c r="Z434" s="21">
        <f t="shared" si="98"/>
        <v>2.4303068754327008E-2</v>
      </c>
      <c r="AA434" s="21">
        <f t="shared" si="98"/>
        <v>2.48661040172766E-2</v>
      </c>
      <c r="AB434" s="21">
        <f t="shared" si="98"/>
        <v>2.4599194779612355E-2</v>
      </c>
      <c r="AC434" s="21">
        <f t="shared" si="98"/>
        <v>2.3125736688062396E-2</v>
      </c>
      <c r="AD434" s="21">
        <f t="shared" si="98"/>
        <v>2.4316830309176606E-2</v>
      </c>
      <c r="AE434" s="21">
        <f t="shared" si="98"/>
        <v>2.5427974001285106E-2</v>
      </c>
    </row>
    <row r="435" spans="1:31" x14ac:dyDescent="0.2">
      <c r="A435" s="80" t="s">
        <v>738</v>
      </c>
      <c r="B435" s="4" t="s">
        <v>739</v>
      </c>
      <c r="C435" s="27">
        <v>3.3607602658913854E-2</v>
      </c>
      <c r="D435" s="27">
        <v>3.3263944435942092E-2</v>
      </c>
      <c r="E435" s="27">
        <v>6.003270973273888E-2</v>
      </c>
      <c r="F435" s="27">
        <v>6.2292762243600065E-2</v>
      </c>
      <c r="G435" s="27">
        <v>6.3434363357159421E-2</v>
      </c>
      <c r="H435" s="27">
        <v>6.3555902278725568E-2</v>
      </c>
      <c r="I435" s="27">
        <v>6.3520375521688682E-2</v>
      </c>
      <c r="J435" s="27">
        <v>6.727696639165974E-2</v>
      </c>
      <c r="K435" s="27">
        <v>7.207706594636161E-2</v>
      </c>
      <c r="L435" s="27">
        <v>7.4256362004081963E-2</v>
      </c>
      <c r="M435" s="27">
        <v>7.9009693757173524E-2</v>
      </c>
      <c r="N435" s="27">
        <v>4.8922364417304187E-2</v>
      </c>
      <c r="O435" s="27">
        <v>3.9066449071408549E-2</v>
      </c>
      <c r="P435" s="27">
        <v>4.057804437929368E-2</v>
      </c>
      <c r="Q435" s="27">
        <v>4.2961686776295631E-2</v>
      </c>
      <c r="R435" s="27">
        <v>2.7700013391510188E-2</v>
      </c>
      <c r="S435" s="27">
        <v>2.6997112876764904E-2</v>
      </c>
      <c r="T435" s="27">
        <v>2.5384928153553105E-2</v>
      </c>
      <c r="U435" s="27">
        <v>2.5727132361684456E-2</v>
      </c>
      <c r="V435" s="27">
        <v>2.6568526710435244E-2</v>
      </c>
      <c r="W435" s="27">
        <v>2.489957984710044E-2</v>
      </c>
      <c r="X435" s="27">
        <v>2.3980670931652862E-2</v>
      </c>
      <c r="Y435" s="27">
        <v>2.4357050458359886E-2</v>
      </c>
      <c r="Z435" s="27">
        <v>2.4303068754327008E-2</v>
      </c>
      <c r="AA435" s="27">
        <v>2.48661040172766E-2</v>
      </c>
      <c r="AB435" s="27">
        <v>2.4599194779612355E-2</v>
      </c>
      <c r="AC435" s="27">
        <v>2.3125736688062396E-2</v>
      </c>
      <c r="AD435" s="27">
        <v>2.4316830309176606E-2</v>
      </c>
      <c r="AE435" s="27">
        <v>2.5427974001285106E-2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9">+C441+C442</f>
        <v>0</v>
      </c>
      <c r="D440" s="21">
        <f t="shared" si="99"/>
        <v>0</v>
      </c>
      <c r="E440" s="21">
        <f t="shared" si="99"/>
        <v>0</v>
      </c>
      <c r="F440" s="21">
        <f t="shared" si="99"/>
        <v>0</v>
      </c>
      <c r="G440" s="21">
        <f t="shared" si="99"/>
        <v>0</v>
      </c>
      <c r="H440" s="21">
        <f t="shared" si="99"/>
        <v>0</v>
      </c>
      <c r="I440" s="21">
        <f t="shared" si="99"/>
        <v>0</v>
      </c>
      <c r="J440" s="21">
        <f t="shared" si="99"/>
        <v>0</v>
      </c>
      <c r="K440" s="21">
        <f t="shared" si="99"/>
        <v>0</v>
      </c>
      <c r="L440" s="21">
        <f t="shared" si="99"/>
        <v>0</v>
      </c>
      <c r="M440" s="21">
        <f t="shared" si="99"/>
        <v>0</v>
      </c>
      <c r="N440" s="21">
        <f t="shared" si="99"/>
        <v>0</v>
      </c>
      <c r="O440" s="21">
        <f t="shared" si="99"/>
        <v>0</v>
      </c>
      <c r="P440" s="21">
        <f t="shared" si="99"/>
        <v>0</v>
      </c>
      <c r="Q440" s="21">
        <f t="shared" si="99"/>
        <v>0</v>
      </c>
      <c r="R440" s="21">
        <f t="shared" si="99"/>
        <v>0</v>
      </c>
      <c r="S440" s="21">
        <f t="shared" si="99"/>
        <v>0</v>
      </c>
      <c r="T440" s="21">
        <f t="shared" si="99"/>
        <v>0</v>
      </c>
      <c r="U440" s="21">
        <f t="shared" si="99"/>
        <v>0</v>
      </c>
      <c r="V440" s="21">
        <f t="shared" si="99"/>
        <v>0</v>
      </c>
      <c r="W440" s="21">
        <f t="shared" si="99"/>
        <v>0</v>
      </c>
      <c r="X440" s="21">
        <f t="shared" si="99"/>
        <v>0</v>
      </c>
      <c r="Y440" s="21">
        <f t="shared" si="99"/>
        <v>0</v>
      </c>
      <c r="Z440" s="21">
        <f t="shared" si="99"/>
        <v>0</v>
      </c>
      <c r="AA440" s="21">
        <f t="shared" si="99"/>
        <v>0</v>
      </c>
      <c r="AB440" s="21">
        <f t="shared" si="99"/>
        <v>0</v>
      </c>
      <c r="AC440" s="21">
        <f t="shared" si="99"/>
        <v>0</v>
      </c>
      <c r="AD440" s="21">
        <f t="shared" si="99"/>
        <v>0</v>
      </c>
      <c r="AE440" s="21">
        <f t="shared" si="99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100">+D455-D4</f>
        <v>0</v>
      </c>
      <c r="E453" s="29">
        <f t="shared" si="100"/>
        <v>0</v>
      </c>
      <c r="F453" s="29">
        <f t="shared" si="100"/>
        <v>0</v>
      </c>
      <c r="G453" s="29">
        <f t="shared" si="100"/>
        <v>0</v>
      </c>
      <c r="H453" s="29">
        <f t="shared" si="100"/>
        <v>0</v>
      </c>
      <c r="I453" s="29">
        <f t="shared" si="100"/>
        <v>0</v>
      </c>
      <c r="J453" s="29">
        <f t="shared" si="100"/>
        <v>0</v>
      </c>
      <c r="K453" s="29">
        <f t="shared" si="100"/>
        <v>0</v>
      </c>
      <c r="L453" s="29">
        <f t="shared" si="100"/>
        <v>0</v>
      </c>
      <c r="M453" s="29">
        <f t="shared" si="100"/>
        <v>0</v>
      </c>
      <c r="N453" s="29">
        <f t="shared" si="100"/>
        <v>0</v>
      </c>
      <c r="O453" s="29">
        <f t="shared" si="100"/>
        <v>0</v>
      </c>
      <c r="P453" s="29">
        <f t="shared" si="100"/>
        <v>0</v>
      </c>
      <c r="Q453" s="29">
        <f t="shared" si="100"/>
        <v>0</v>
      </c>
      <c r="R453" s="29">
        <f t="shared" si="100"/>
        <v>0</v>
      </c>
      <c r="S453" s="29">
        <f t="shared" si="100"/>
        <v>0</v>
      </c>
      <c r="T453" s="29">
        <f t="shared" si="100"/>
        <v>0</v>
      </c>
      <c r="U453" s="29">
        <f t="shared" si="100"/>
        <v>0</v>
      </c>
      <c r="V453" s="29">
        <f t="shared" si="100"/>
        <v>0</v>
      </c>
      <c r="W453" s="29">
        <f t="shared" si="100"/>
        <v>0</v>
      </c>
      <c r="X453" s="29">
        <f t="shared" si="100"/>
        <v>0</v>
      </c>
      <c r="Y453" s="29">
        <f t="shared" si="100"/>
        <v>0</v>
      </c>
      <c r="Z453" s="29">
        <f t="shared" si="100"/>
        <v>0</v>
      </c>
      <c r="AA453" s="29">
        <f t="shared" si="100"/>
        <v>0</v>
      </c>
      <c r="AB453" s="29">
        <f t="shared" si="100"/>
        <v>0</v>
      </c>
      <c r="AC453" s="29">
        <f t="shared" si="100"/>
        <v>0</v>
      </c>
      <c r="AD453" s="29">
        <f t="shared" si="100"/>
        <v>0</v>
      </c>
      <c r="AE453" s="29">
        <f t="shared" si="100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101">+C456+C471+C524+C555+C576</f>
        <v>0.66365960293880211</v>
      </c>
      <c r="D455" s="28">
        <f t="shared" si="101"/>
        <v>0.63925113645622478</v>
      </c>
      <c r="E455" s="28">
        <f t="shared" si="101"/>
        <v>0.70199042538000878</v>
      </c>
      <c r="F455" s="28">
        <f t="shared" si="101"/>
        <v>0.72777694198932097</v>
      </c>
      <c r="G455" s="28">
        <f t="shared" si="101"/>
        <v>0.72570001430416997</v>
      </c>
      <c r="H455" s="28">
        <f t="shared" si="101"/>
        <v>0.7480211467081469</v>
      </c>
      <c r="I455" s="28">
        <f t="shared" si="101"/>
        <v>0.73567361057564407</v>
      </c>
      <c r="J455" s="28">
        <f t="shared" si="101"/>
        <v>0.75099957315146093</v>
      </c>
      <c r="K455" s="28">
        <f t="shared" si="101"/>
        <v>0.75464120420217273</v>
      </c>
      <c r="L455" s="28">
        <f t="shared" si="101"/>
        <v>0.79037042134959368</v>
      </c>
      <c r="M455" s="28">
        <f t="shared" si="101"/>
        <v>0.75861663145655756</v>
      </c>
      <c r="N455" s="28">
        <f t="shared" si="101"/>
        <v>0.75263172208855156</v>
      </c>
      <c r="O455" s="28">
        <f t="shared" si="101"/>
        <v>0.77687214500711044</v>
      </c>
      <c r="P455" s="28">
        <f t="shared" si="101"/>
        <v>0.74115768886716227</v>
      </c>
      <c r="Q455" s="28">
        <f t="shared" si="101"/>
        <v>0.82465933022500337</v>
      </c>
      <c r="R455" s="28">
        <f t="shared" si="101"/>
        <v>0.76817424469386075</v>
      </c>
      <c r="S455" s="28">
        <f t="shared" si="101"/>
        <v>0.7962602000343757</v>
      </c>
      <c r="T455" s="28">
        <f t="shared" si="101"/>
        <v>0.85450932350440134</v>
      </c>
      <c r="U455" s="28">
        <f t="shared" si="101"/>
        <v>0.90460859500914981</v>
      </c>
      <c r="V455" s="28">
        <f t="shared" si="101"/>
        <v>0.93433687831105738</v>
      </c>
      <c r="W455" s="28">
        <f t="shared" si="101"/>
        <v>0.93530926380164858</v>
      </c>
      <c r="X455" s="28">
        <f t="shared" si="101"/>
        <v>0.82791863922071385</v>
      </c>
      <c r="Y455" s="28">
        <f t="shared" si="101"/>
        <v>0.73610498702136196</v>
      </c>
      <c r="Z455" s="28">
        <f t="shared" si="101"/>
        <v>0.73085824308907432</v>
      </c>
      <c r="AA455" s="28">
        <f t="shared" si="101"/>
        <v>0.74881869044004912</v>
      </c>
      <c r="AB455" s="28">
        <f t="shared" si="101"/>
        <v>0.74675250946361782</v>
      </c>
      <c r="AC455" s="28">
        <f t="shared" si="101"/>
        <v>0.78326307562413722</v>
      </c>
      <c r="AD455" s="28">
        <f t="shared" si="101"/>
        <v>0.83147543879877428</v>
      </c>
      <c r="AE455" s="28">
        <f t="shared" si="101"/>
        <v>0.86708256237060244</v>
      </c>
    </row>
    <row r="456" spans="1:32" x14ac:dyDescent="0.2">
      <c r="A456" s="6" t="s">
        <v>19</v>
      </c>
      <c r="B456" s="7" t="s">
        <v>20</v>
      </c>
      <c r="C456" s="28">
        <f t="shared" ref="C456:AE456" si="102">+C457+C463+C467</f>
        <v>1.9813500376405578E-2</v>
      </c>
      <c r="D456" s="28">
        <f t="shared" si="102"/>
        <v>2.0568258670501161E-2</v>
      </c>
      <c r="E456" s="28">
        <f t="shared" si="102"/>
        <v>2.2381273823660432E-2</v>
      </c>
      <c r="F456" s="28">
        <f t="shared" si="102"/>
        <v>2.483268922406244E-2</v>
      </c>
      <c r="G456" s="28">
        <f t="shared" si="102"/>
        <v>2.7680129818066765E-2</v>
      </c>
      <c r="H456" s="28">
        <f t="shared" si="102"/>
        <v>3.0785591754775309E-2</v>
      </c>
      <c r="I456" s="28">
        <f t="shared" si="102"/>
        <v>3.3915158557871229E-2</v>
      </c>
      <c r="J456" s="28">
        <f t="shared" si="102"/>
        <v>3.6607609188007866E-2</v>
      </c>
      <c r="K456" s="28">
        <f t="shared" si="102"/>
        <v>3.9039927383395963E-2</v>
      </c>
      <c r="L456" s="28">
        <f t="shared" si="102"/>
        <v>4.1733010990281351E-2</v>
      </c>
      <c r="M456" s="28">
        <f t="shared" si="102"/>
        <v>4.2888518227279432E-2</v>
      </c>
      <c r="N456" s="28">
        <f t="shared" si="102"/>
        <v>4.2227109052174486E-2</v>
      </c>
      <c r="O456" s="28">
        <f t="shared" si="102"/>
        <v>4.3817101491732083E-2</v>
      </c>
      <c r="P456" s="28">
        <f t="shared" si="102"/>
        <v>4.4653698712587772E-2</v>
      </c>
      <c r="Q456" s="28">
        <f t="shared" si="102"/>
        <v>4.5688650225262167E-2</v>
      </c>
      <c r="R456" s="28">
        <f t="shared" si="102"/>
        <v>4.9433628094298569E-2</v>
      </c>
      <c r="S456" s="28">
        <f t="shared" si="102"/>
        <v>5.1625976164241805E-2</v>
      </c>
      <c r="T456" s="28">
        <f t="shared" si="102"/>
        <v>5.6226292803606207E-2</v>
      </c>
      <c r="U456" s="28">
        <f t="shared" si="102"/>
        <v>6.1009244058489918E-2</v>
      </c>
      <c r="V456" s="28">
        <f t="shared" si="102"/>
        <v>6.5755952405371187E-2</v>
      </c>
      <c r="W456" s="28">
        <f t="shared" si="102"/>
        <v>7.0294071561178659E-2</v>
      </c>
      <c r="X456" s="28">
        <f t="shared" si="102"/>
        <v>7.6259408065733877E-2</v>
      </c>
      <c r="Y456" s="28">
        <f t="shared" si="102"/>
        <v>7.7093090403681855E-2</v>
      </c>
      <c r="Z456" s="28">
        <f t="shared" si="102"/>
        <v>8.6095400406814876E-2</v>
      </c>
      <c r="AA456" s="28">
        <f t="shared" si="102"/>
        <v>8.587430076104885E-2</v>
      </c>
      <c r="AB456" s="28">
        <f t="shared" si="102"/>
        <v>9.0114831451279506E-2</v>
      </c>
      <c r="AC456" s="28">
        <f t="shared" si="102"/>
        <v>9.3054858346499417E-2</v>
      </c>
      <c r="AD456" s="28">
        <f t="shared" si="102"/>
        <v>9.7893161664128772E-2</v>
      </c>
      <c r="AE456" s="28">
        <f t="shared" si="102"/>
        <v>0.10259858716513143</v>
      </c>
    </row>
    <row r="457" spans="1:32" x14ac:dyDescent="0.2">
      <c r="A457" s="8" t="s">
        <v>23</v>
      </c>
      <c r="B457" s="4" t="s">
        <v>24</v>
      </c>
      <c r="C457" s="21">
        <f t="shared" ref="C457:AE457" si="103">+C458+C459+C460+C461+C462</f>
        <v>1.9813500376405578E-2</v>
      </c>
      <c r="D457" s="21">
        <f t="shared" si="103"/>
        <v>2.0568258670501161E-2</v>
      </c>
      <c r="E457" s="21">
        <f t="shared" si="103"/>
        <v>2.2381273823660432E-2</v>
      </c>
      <c r="F457" s="21">
        <f t="shared" si="103"/>
        <v>2.483268922406244E-2</v>
      </c>
      <c r="G457" s="21">
        <f t="shared" si="103"/>
        <v>2.7680129818066765E-2</v>
      </c>
      <c r="H457" s="21">
        <f t="shared" si="103"/>
        <v>3.0785591754775309E-2</v>
      </c>
      <c r="I457" s="21">
        <f t="shared" si="103"/>
        <v>3.3915158557871229E-2</v>
      </c>
      <c r="J457" s="21">
        <f t="shared" si="103"/>
        <v>3.6607609188007866E-2</v>
      </c>
      <c r="K457" s="21">
        <f t="shared" si="103"/>
        <v>3.9039927383395963E-2</v>
      </c>
      <c r="L457" s="21">
        <f t="shared" si="103"/>
        <v>4.1733010990281351E-2</v>
      </c>
      <c r="M457" s="21">
        <f t="shared" si="103"/>
        <v>4.2888518227279432E-2</v>
      </c>
      <c r="N457" s="21">
        <f t="shared" si="103"/>
        <v>4.2227109052174486E-2</v>
      </c>
      <c r="O457" s="21">
        <f t="shared" si="103"/>
        <v>4.3817101491732083E-2</v>
      </c>
      <c r="P457" s="21">
        <f t="shared" si="103"/>
        <v>4.4653698712587772E-2</v>
      </c>
      <c r="Q457" s="21">
        <f t="shared" si="103"/>
        <v>4.5688650225262167E-2</v>
      </c>
      <c r="R457" s="21">
        <f t="shared" si="103"/>
        <v>4.9433628094298569E-2</v>
      </c>
      <c r="S457" s="21">
        <f t="shared" si="103"/>
        <v>5.1625976164241805E-2</v>
      </c>
      <c r="T457" s="21">
        <f t="shared" si="103"/>
        <v>5.6226292803606207E-2</v>
      </c>
      <c r="U457" s="21">
        <f t="shared" si="103"/>
        <v>6.1009244058489918E-2</v>
      </c>
      <c r="V457" s="21">
        <f t="shared" si="103"/>
        <v>6.5755952405371187E-2</v>
      </c>
      <c r="W457" s="21">
        <f t="shared" si="103"/>
        <v>7.0294071561178659E-2</v>
      </c>
      <c r="X457" s="21">
        <f t="shared" si="103"/>
        <v>7.6259408065733877E-2</v>
      </c>
      <c r="Y457" s="21">
        <f t="shared" si="103"/>
        <v>7.7093090403681855E-2</v>
      </c>
      <c r="Z457" s="21">
        <f t="shared" si="103"/>
        <v>8.6095400406814876E-2</v>
      </c>
      <c r="AA457" s="21">
        <f t="shared" si="103"/>
        <v>8.587430076104885E-2</v>
      </c>
      <c r="AB457" s="21">
        <f t="shared" si="103"/>
        <v>9.0114831451279506E-2</v>
      </c>
      <c r="AC457" s="21">
        <f t="shared" si="103"/>
        <v>9.3054858346499417E-2</v>
      </c>
      <c r="AD457" s="21">
        <f t="shared" si="103"/>
        <v>9.7893161664128772E-2</v>
      </c>
      <c r="AE457" s="21">
        <f t="shared" si="103"/>
        <v>0.10259858716513143</v>
      </c>
    </row>
    <row r="458" spans="1:32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4">+D8</f>
        <v>0</v>
      </c>
      <c r="E458" s="37">
        <f t="shared" si="104"/>
        <v>0</v>
      </c>
      <c r="F458" s="37">
        <f t="shared" si="104"/>
        <v>0</v>
      </c>
      <c r="G458" s="37">
        <f t="shared" si="104"/>
        <v>0</v>
      </c>
      <c r="H458" s="37">
        <f t="shared" si="104"/>
        <v>0</v>
      </c>
      <c r="I458" s="37">
        <f t="shared" si="104"/>
        <v>0</v>
      </c>
      <c r="J458" s="37">
        <f t="shared" si="104"/>
        <v>0</v>
      </c>
      <c r="K458" s="37">
        <f t="shared" si="104"/>
        <v>0</v>
      </c>
      <c r="L458" s="37">
        <f t="shared" si="104"/>
        <v>0</v>
      </c>
      <c r="M458" s="37">
        <f t="shared" si="104"/>
        <v>0</v>
      </c>
      <c r="N458" s="37">
        <f t="shared" si="104"/>
        <v>0</v>
      </c>
      <c r="O458" s="37">
        <f t="shared" si="104"/>
        <v>0</v>
      </c>
      <c r="P458" s="37">
        <f t="shared" si="104"/>
        <v>0</v>
      </c>
      <c r="Q458" s="37">
        <f t="shared" si="104"/>
        <v>0</v>
      </c>
      <c r="R458" s="37">
        <f t="shared" si="104"/>
        <v>0</v>
      </c>
      <c r="S458" s="37">
        <f t="shared" si="104"/>
        <v>0</v>
      </c>
      <c r="T458" s="37">
        <f t="shared" si="104"/>
        <v>1.1868992510222173E-4</v>
      </c>
      <c r="U458" s="37">
        <f t="shared" si="104"/>
        <v>5.406178977809883E-4</v>
      </c>
      <c r="V458" s="37">
        <f t="shared" si="104"/>
        <v>7.6660480145394991E-4</v>
      </c>
      <c r="W458" s="37">
        <f t="shared" si="104"/>
        <v>2.0684676947305006E-4</v>
      </c>
      <c r="X458" s="37">
        <f t="shared" si="104"/>
        <v>1.7454717205741784E-3</v>
      </c>
      <c r="Y458" s="37">
        <f t="shared" si="104"/>
        <v>6.3981971733301462E-4</v>
      </c>
      <c r="Z458" s="37">
        <f t="shared" si="104"/>
        <v>6.3499557035974128E-4</v>
      </c>
      <c r="AA458" s="37">
        <f t="shared" si="104"/>
        <v>7.3568180262361619E-4</v>
      </c>
      <c r="AB458" s="37">
        <f t="shared" si="104"/>
        <v>1.5349467151229573E-3</v>
      </c>
      <c r="AC458" s="37">
        <f t="shared" si="104"/>
        <v>2.3696797807709464E-4</v>
      </c>
      <c r="AD458" s="37">
        <f t="shared" si="104"/>
        <v>1.2367909491073898E-4</v>
      </c>
      <c r="AE458" s="37">
        <f t="shared" si="104"/>
        <v>2.7117456215530998E-5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1.3621042259652572E-3</v>
      </c>
      <c r="D459" s="37">
        <f t="shared" ref="D459:AE459" si="105">+D17</f>
        <v>1.1707324382340823E-3</v>
      </c>
      <c r="E459" s="37">
        <f t="shared" si="105"/>
        <v>1.5609929915551962E-3</v>
      </c>
      <c r="F459" s="37">
        <f t="shared" si="105"/>
        <v>1.9049171761977312E-3</v>
      </c>
      <c r="G459" s="37">
        <f t="shared" si="105"/>
        <v>1.9673830734011116E-3</v>
      </c>
      <c r="H459" s="37">
        <f t="shared" si="105"/>
        <v>1.8985415495670725E-3</v>
      </c>
      <c r="I459" s="37">
        <f t="shared" si="105"/>
        <v>1.9979784663294157E-3</v>
      </c>
      <c r="J459" s="37">
        <f t="shared" si="105"/>
        <v>2.9451931848796901E-3</v>
      </c>
      <c r="K459" s="37">
        <f t="shared" si="105"/>
        <v>2.9229227233862716E-3</v>
      </c>
      <c r="L459" s="37">
        <f t="shared" si="105"/>
        <v>3.0037293767746793E-3</v>
      </c>
      <c r="M459" s="37">
        <f t="shared" si="105"/>
        <v>2.2379842260851013E-3</v>
      </c>
      <c r="N459" s="37">
        <f t="shared" si="105"/>
        <v>3.0878433259227231E-3</v>
      </c>
      <c r="O459" s="37">
        <f t="shared" si="105"/>
        <v>2.9358701479057833E-3</v>
      </c>
      <c r="P459" s="37">
        <f t="shared" si="105"/>
        <v>2.2420450753678875E-3</v>
      </c>
      <c r="Q459" s="37">
        <f t="shared" si="105"/>
        <v>1.73937534832396E-3</v>
      </c>
      <c r="R459" s="37">
        <f t="shared" si="105"/>
        <v>2.4740971951616075E-3</v>
      </c>
      <c r="S459" s="37">
        <f t="shared" si="105"/>
        <v>2.8301218168751271E-3</v>
      </c>
      <c r="T459" s="37">
        <f t="shared" si="105"/>
        <v>2.8757019806528936E-3</v>
      </c>
      <c r="U459" s="37">
        <f t="shared" si="105"/>
        <v>2.8690689208546579E-3</v>
      </c>
      <c r="V459" s="37">
        <f t="shared" si="105"/>
        <v>2.9683564171989873E-3</v>
      </c>
      <c r="W459" s="37">
        <f t="shared" si="105"/>
        <v>3.905305853097331E-3</v>
      </c>
      <c r="X459" s="37">
        <f t="shared" si="105"/>
        <v>3.7497409403949491E-3</v>
      </c>
      <c r="Y459" s="37">
        <f t="shared" si="105"/>
        <v>2.558890153765655E-3</v>
      </c>
      <c r="Z459" s="37">
        <f t="shared" si="105"/>
        <v>4.3207561443558348E-3</v>
      </c>
      <c r="AA459" s="37">
        <f t="shared" si="105"/>
        <v>4.8737287401484225E-3</v>
      </c>
      <c r="AB459" s="37">
        <f t="shared" si="105"/>
        <v>3.7810897588233718E-3</v>
      </c>
      <c r="AC459" s="37">
        <f t="shared" si="105"/>
        <v>2.5849481247096759E-3</v>
      </c>
      <c r="AD459" s="37">
        <f t="shared" si="105"/>
        <v>4.3108358321137224E-3</v>
      </c>
      <c r="AE459" s="37">
        <f t="shared" si="105"/>
        <v>4.642449977494593E-3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1.4839068204600795E-2</v>
      </c>
      <c r="D460" s="37">
        <f t="shared" ref="D460:AE460" si="106">+D31</f>
        <v>1.55568276558226E-2</v>
      </c>
      <c r="E460" s="37">
        <f t="shared" si="106"/>
        <v>1.6982800763161068E-2</v>
      </c>
      <c r="F460" s="37">
        <f t="shared" si="106"/>
        <v>1.9059641710952192E-2</v>
      </c>
      <c r="G460" s="37">
        <f t="shared" si="106"/>
        <v>2.1578120818121091E-2</v>
      </c>
      <c r="H460" s="37">
        <f t="shared" si="106"/>
        <v>2.4863755540418347E-2</v>
      </c>
      <c r="I460" s="37">
        <f t="shared" si="106"/>
        <v>2.795404579068228E-2</v>
      </c>
      <c r="J460" s="37">
        <f t="shared" si="106"/>
        <v>3.0415870012483789E-2</v>
      </c>
      <c r="K460" s="37">
        <f t="shared" si="106"/>
        <v>3.3006176807801067E-2</v>
      </c>
      <c r="L460" s="37">
        <f t="shared" si="106"/>
        <v>3.5589977564356313E-2</v>
      </c>
      <c r="M460" s="37">
        <f t="shared" si="106"/>
        <v>3.7507191638250177E-2</v>
      </c>
      <c r="N460" s="37">
        <f t="shared" si="106"/>
        <v>3.5976941794718768E-2</v>
      </c>
      <c r="O460" s="37">
        <f t="shared" si="106"/>
        <v>3.7612743687395693E-2</v>
      </c>
      <c r="P460" s="37">
        <f t="shared" si="106"/>
        <v>3.9047345824506426E-2</v>
      </c>
      <c r="Q460" s="37">
        <f t="shared" si="106"/>
        <v>4.0441728908059013E-2</v>
      </c>
      <c r="R460" s="37">
        <f t="shared" si="106"/>
        <v>4.3621377348252596E-2</v>
      </c>
      <c r="S460" s="37">
        <f t="shared" si="106"/>
        <v>4.5458860143105434E-2</v>
      </c>
      <c r="T460" s="37">
        <f t="shared" si="106"/>
        <v>4.9750668032063496E-2</v>
      </c>
      <c r="U460" s="37">
        <f t="shared" si="106"/>
        <v>5.37900363645007E-2</v>
      </c>
      <c r="V460" s="37">
        <f t="shared" si="106"/>
        <v>5.8149651604033133E-2</v>
      </c>
      <c r="W460" s="37">
        <f t="shared" si="106"/>
        <v>6.2108576656007129E-2</v>
      </c>
      <c r="X460" s="37">
        <f t="shared" si="106"/>
        <v>6.6615212551346434E-2</v>
      </c>
      <c r="Y460" s="37">
        <f t="shared" si="106"/>
        <v>6.9782646229370027E-2</v>
      </c>
      <c r="Z460" s="37">
        <f t="shared" si="106"/>
        <v>7.7157702872691414E-2</v>
      </c>
      <c r="AA460" s="37">
        <f t="shared" si="106"/>
        <v>7.5924925454735642E-2</v>
      </c>
      <c r="AB460" s="37">
        <f t="shared" si="106"/>
        <v>8.1240729764513464E-2</v>
      </c>
      <c r="AC460" s="37">
        <f t="shared" si="106"/>
        <v>8.6094193919284523E-2</v>
      </c>
      <c r="AD460" s="37">
        <f t="shared" si="106"/>
        <v>8.9104725662539935E-2</v>
      </c>
      <c r="AE460" s="37">
        <f t="shared" si="106"/>
        <v>9.3368801825952141E-2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3.6123279458395272E-3</v>
      </c>
      <c r="D461" s="37">
        <f t="shared" ref="D461:AE461" si="107">+D53</f>
        <v>3.8406985764444794E-3</v>
      </c>
      <c r="E461" s="37">
        <f t="shared" si="107"/>
        <v>3.837480068944168E-3</v>
      </c>
      <c r="F461" s="37">
        <f t="shared" si="107"/>
        <v>3.8681303369125153E-3</v>
      </c>
      <c r="G461" s="37">
        <f t="shared" si="107"/>
        <v>4.1346259265445618E-3</v>
      </c>
      <c r="H461" s="37">
        <f t="shared" si="107"/>
        <v>4.0232946647898891E-3</v>
      </c>
      <c r="I461" s="37">
        <f t="shared" si="107"/>
        <v>3.9631343008595318E-3</v>
      </c>
      <c r="J461" s="37">
        <f t="shared" si="107"/>
        <v>3.2465459906443803E-3</v>
      </c>
      <c r="K461" s="37">
        <f t="shared" si="107"/>
        <v>3.1108278522086258E-3</v>
      </c>
      <c r="L461" s="37">
        <f t="shared" si="107"/>
        <v>3.139304049150359E-3</v>
      </c>
      <c r="M461" s="37">
        <f t="shared" si="107"/>
        <v>3.1433423629441569E-3</v>
      </c>
      <c r="N461" s="37">
        <f t="shared" si="107"/>
        <v>3.1623239315329934E-3</v>
      </c>
      <c r="O461" s="37">
        <f t="shared" si="107"/>
        <v>3.2684876564306052E-3</v>
      </c>
      <c r="P461" s="37">
        <f t="shared" si="107"/>
        <v>3.3643078127134577E-3</v>
      </c>
      <c r="Q461" s="37">
        <f t="shared" si="107"/>
        <v>3.507545968879196E-3</v>
      </c>
      <c r="R461" s="37">
        <f t="shared" si="107"/>
        <v>3.3381535508843611E-3</v>
      </c>
      <c r="S461" s="37">
        <f t="shared" si="107"/>
        <v>3.336994204261244E-3</v>
      </c>
      <c r="T461" s="37">
        <f t="shared" si="107"/>
        <v>3.4812328657875986E-3</v>
      </c>
      <c r="U461" s="37">
        <f t="shared" si="107"/>
        <v>3.8095208753535694E-3</v>
      </c>
      <c r="V461" s="37">
        <f t="shared" si="107"/>
        <v>3.8713395826851195E-3</v>
      </c>
      <c r="W461" s="37">
        <f t="shared" si="107"/>
        <v>4.0665810209258007E-3</v>
      </c>
      <c r="X461" s="37">
        <f t="shared" si="107"/>
        <v>4.1404876781633926E-3</v>
      </c>
      <c r="Y461" s="37">
        <f t="shared" si="107"/>
        <v>4.0606018844853093E-3</v>
      </c>
      <c r="Z461" s="37">
        <f t="shared" si="107"/>
        <v>3.9204992064076905E-3</v>
      </c>
      <c r="AA461" s="37">
        <f t="shared" si="107"/>
        <v>4.2779166274266745E-3</v>
      </c>
      <c r="AB461" s="37">
        <f t="shared" si="107"/>
        <v>3.504081167469164E-3</v>
      </c>
      <c r="AC461" s="37">
        <f t="shared" si="107"/>
        <v>4.1351218048857902E-3</v>
      </c>
      <c r="AD461" s="37">
        <f t="shared" si="107"/>
        <v>4.3433922758197262E-3</v>
      </c>
      <c r="AE461" s="37">
        <f t="shared" si="107"/>
        <v>4.5556750716891914E-3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8">+D60</f>
        <v>0</v>
      </c>
      <c r="E462" s="37">
        <f t="shared" si="108"/>
        <v>0</v>
      </c>
      <c r="F462" s="37">
        <f t="shared" si="108"/>
        <v>0</v>
      </c>
      <c r="G462" s="37">
        <f t="shared" si="108"/>
        <v>0</v>
      </c>
      <c r="H462" s="37">
        <f t="shared" si="108"/>
        <v>0</v>
      </c>
      <c r="I462" s="37">
        <f t="shared" si="108"/>
        <v>0</v>
      </c>
      <c r="J462" s="37">
        <f t="shared" si="108"/>
        <v>0</v>
      </c>
      <c r="K462" s="37">
        <f t="shared" si="108"/>
        <v>0</v>
      </c>
      <c r="L462" s="37">
        <f t="shared" si="108"/>
        <v>0</v>
      </c>
      <c r="M462" s="37">
        <f t="shared" si="108"/>
        <v>0</v>
      </c>
      <c r="N462" s="37">
        <f t="shared" si="108"/>
        <v>0</v>
      </c>
      <c r="O462" s="37">
        <f t="shared" si="108"/>
        <v>0</v>
      </c>
      <c r="P462" s="37">
        <f t="shared" si="108"/>
        <v>0</v>
      </c>
      <c r="Q462" s="37">
        <f t="shared" si="108"/>
        <v>0</v>
      </c>
      <c r="R462" s="37">
        <f t="shared" si="108"/>
        <v>0</v>
      </c>
      <c r="S462" s="37">
        <f t="shared" si="108"/>
        <v>0</v>
      </c>
      <c r="T462" s="37">
        <f t="shared" si="108"/>
        <v>0</v>
      </c>
      <c r="U462" s="37">
        <f t="shared" si="108"/>
        <v>0</v>
      </c>
      <c r="V462" s="37">
        <f t="shared" si="108"/>
        <v>0</v>
      </c>
      <c r="W462" s="37">
        <f t="shared" si="108"/>
        <v>6.761261675340763E-6</v>
      </c>
      <c r="X462" s="37">
        <f t="shared" si="108"/>
        <v>8.4951752549166419E-6</v>
      </c>
      <c r="Y462" s="37">
        <f t="shared" si="108"/>
        <v>5.11324187278344E-5</v>
      </c>
      <c r="Z462" s="37">
        <f t="shared" si="108"/>
        <v>6.1446613000202649E-5</v>
      </c>
      <c r="AA462" s="37">
        <f t="shared" si="108"/>
        <v>6.2048136114488359E-5</v>
      </c>
      <c r="AB462" s="37">
        <f t="shared" si="108"/>
        <v>5.3984045350545791E-5</v>
      </c>
      <c r="AC462" s="37">
        <f t="shared" si="108"/>
        <v>3.6265195423361601E-6</v>
      </c>
      <c r="AD462" s="37">
        <f t="shared" si="108"/>
        <v>1.052879874464521E-5</v>
      </c>
      <c r="AE462" s="37">
        <f t="shared" si="108"/>
        <v>4.5428337799709833E-6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9">+C464+C465+C466</f>
        <v>0</v>
      </c>
      <c r="D463" s="21">
        <f t="shared" si="109"/>
        <v>0</v>
      </c>
      <c r="E463" s="21">
        <f t="shared" si="109"/>
        <v>0</v>
      </c>
      <c r="F463" s="21">
        <f t="shared" si="109"/>
        <v>0</v>
      </c>
      <c r="G463" s="21">
        <f t="shared" si="109"/>
        <v>0</v>
      </c>
      <c r="H463" s="21">
        <f t="shared" si="109"/>
        <v>0</v>
      </c>
      <c r="I463" s="21">
        <f t="shared" si="109"/>
        <v>0</v>
      </c>
      <c r="J463" s="21">
        <f t="shared" si="109"/>
        <v>0</v>
      </c>
      <c r="K463" s="21">
        <f t="shared" si="109"/>
        <v>0</v>
      </c>
      <c r="L463" s="21">
        <f t="shared" si="109"/>
        <v>0</v>
      </c>
      <c r="M463" s="21">
        <f t="shared" si="109"/>
        <v>0</v>
      </c>
      <c r="N463" s="21">
        <f t="shared" si="109"/>
        <v>0</v>
      </c>
      <c r="O463" s="21">
        <f t="shared" si="109"/>
        <v>0</v>
      </c>
      <c r="P463" s="21">
        <f t="shared" si="109"/>
        <v>0</v>
      </c>
      <c r="Q463" s="21">
        <f t="shared" si="109"/>
        <v>0</v>
      </c>
      <c r="R463" s="21">
        <f t="shared" si="109"/>
        <v>0</v>
      </c>
      <c r="S463" s="21">
        <f t="shared" si="109"/>
        <v>0</v>
      </c>
      <c r="T463" s="21">
        <f t="shared" si="109"/>
        <v>0</v>
      </c>
      <c r="U463" s="21">
        <f t="shared" si="109"/>
        <v>0</v>
      </c>
      <c r="V463" s="21">
        <f t="shared" si="109"/>
        <v>0</v>
      </c>
      <c r="W463" s="21">
        <f t="shared" si="109"/>
        <v>0</v>
      </c>
      <c r="X463" s="21">
        <f t="shared" si="109"/>
        <v>0</v>
      </c>
      <c r="Y463" s="21">
        <f t="shared" si="109"/>
        <v>0</v>
      </c>
      <c r="Z463" s="21">
        <f t="shared" si="109"/>
        <v>0</v>
      </c>
      <c r="AA463" s="21">
        <f t="shared" si="109"/>
        <v>0</v>
      </c>
      <c r="AB463" s="21">
        <f t="shared" si="109"/>
        <v>0</v>
      </c>
      <c r="AC463" s="21">
        <f t="shared" si="109"/>
        <v>0</v>
      </c>
      <c r="AD463" s="21">
        <f t="shared" si="109"/>
        <v>0</v>
      </c>
      <c r="AE463" s="21">
        <f t="shared" si="109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0">+D68</f>
        <v>0</v>
      </c>
      <c r="E464" s="37">
        <f t="shared" si="110"/>
        <v>0</v>
      </c>
      <c r="F464" s="37">
        <f t="shared" si="110"/>
        <v>0</v>
      </c>
      <c r="G464" s="37">
        <f t="shared" si="110"/>
        <v>0</v>
      </c>
      <c r="H464" s="37">
        <f t="shared" si="110"/>
        <v>0</v>
      </c>
      <c r="I464" s="37">
        <f t="shared" si="110"/>
        <v>0</v>
      </c>
      <c r="J464" s="37">
        <f t="shared" si="110"/>
        <v>0</v>
      </c>
      <c r="K464" s="37">
        <f t="shared" si="110"/>
        <v>0</v>
      </c>
      <c r="L464" s="37">
        <f t="shared" si="110"/>
        <v>0</v>
      </c>
      <c r="M464" s="37">
        <f t="shared" si="110"/>
        <v>0</v>
      </c>
      <c r="N464" s="37">
        <f t="shared" si="110"/>
        <v>0</v>
      </c>
      <c r="O464" s="37">
        <f t="shared" si="110"/>
        <v>0</v>
      </c>
      <c r="P464" s="37">
        <f t="shared" si="110"/>
        <v>0</v>
      </c>
      <c r="Q464" s="37">
        <f t="shared" si="110"/>
        <v>0</v>
      </c>
      <c r="R464" s="37">
        <f t="shared" si="110"/>
        <v>0</v>
      </c>
      <c r="S464" s="37">
        <f t="shared" si="110"/>
        <v>0</v>
      </c>
      <c r="T464" s="37">
        <f t="shared" si="110"/>
        <v>0</v>
      </c>
      <c r="U464" s="37">
        <f t="shared" si="110"/>
        <v>0</v>
      </c>
      <c r="V464" s="37">
        <f t="shared" si="110"/>
        <v>0</v>
      </c>
      <c r="W464" s="37">
        <f t="shared" si="110"/>
        <v>0</v>
      </c>
      <c r="X464" s="37">
        <f t="shared" si="110"/>
        <v>0</v>
      </c>
      <c r="Y464" s="37">
        <f t="shared" si="110"/>
        <v>0</v>
      </c>
      <c r="Z464" s="37">
        <f t="shared" si="110"/>
        <v>0</v>
      </c>
      <c r="AA464" s="37">
        <f t="shared" si="110"/>
        <v>0</v>
      </c>
      <c r="AB464" s="37">
        <f t="shared" si="110"/>
        <v>0</v>
      </c>
      <c r="AC464" s="37">
        <f t="shared" si="110"/>
        <v>0</v>
      </c>
      <c r="AD464" s="37">
        <f t="shared" si="110"/>
        <v>0</v>
      </c>
      <c r="AE464" s="37">
        <f t="shared" si="110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1">+D80</f>
        <v>0</v>
      </c>
      <c r="E465" s="37">
        <f t="shared" si="111"/>
        <v>0</v>
      </c>
      <c r="F465" s="37">
        <f t="shared" si="111"/>
        <v>0</v>
      </c>
      <c r="G465" s="37">
        <f t="shared" si="111"/>
        <v>0</v>
      </c>
      <c r="H465" s="37">
        <f t="shared" si="111"/>
        <v>0</v>
      </c>
      <c r="I465" s="37">
        <f t="shared" si="111"/>
        <v>0</v>
      </c>
      <c r="J465" s="37">
        <f t="shared" si="111"/>
        <v>0</v>
      </c>
      <c r="K465" s="37">
        <f t="shared" si="111"/>
        <v>0</v>
      </c>
      <c r="L465" s="37">
        <f t="shared" si="111"/>
        <v>0</v>
      </c>
      <c r="M465" s="37">
        <f t="shared" si="111"/>
        <v>0</v>
      </c>
      <c r="N465" s="37">
        <f t="shared" si="111"/>
        <v>0</v>
      </c>
      <c r="O465" s="37">
        <f t="shared" si="111"/>
        <v>0</v>
      </c>
      <c r="P465" s="37">
        <f t="shared" si="111"/>
        <v>0</v>
      </c>
      <c r="Q465" s="37">
        <f t="shared" si="111"/>
        <v>0</v>
      </c>
      <c r="R465" s="37">
        <f t="shared" si="111"/>
        <v>0</v>
      </c>
      <c r="S465" s="37">
        <f t="shared" si="111"/>
        <v>0</v>
      </c>
      <c r="T465" s="37">
        <f t="shared" si="111"/>
        <v>0</v>
      </c>
      <c r="U465" s="37">
        <f t="shared" si="111"/>
        <v>0</v>
      </c>
      <c r="V465" s="37">
        <f t="shared" si="111"/>
        <v>0</v>
      </c>
      <c r="W465" s="37">
        <f t="shared" si="111"/>
        <v>0</v>
      </c>
      <c r="X465" s="37">
        <f t="shared" si="111"/>
        <v>0</v>
      </c>
      <c r="Y465" s="37">
        <f t="shared" si="111"/>
        <v>0</v>
      </c>
      <c r="Z465" s="37">
        <f t="shared" si="111"/>
        <v>0</v>
      </c>
      <c r="AA465" s="37">
        <f t="shared" si="111"/>
        <v>0</v>
      </c>
      <c r="AB465" s="37">
        <f t="shared" si="111"/>
        <v>0</v>
      </c>
      <c r="AC465" s="37">
        <f t="shared" si="111"/>
        <v>0</v>
      </c>
      <c r="AD465" s="37">
        <f t="shared" si="111"/>
        <v>0</v>
      </c>
      <c r="AE465" s="37">
        <f t="shared" si="111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2">+D102</f>
        <v>0</v>
      </c>
      <c r="E466" s="37">
        <f t="shared" si="112"/>
        <v>0</v>
      </c>
      <c r="F466" s="37">
        <f t="shared" si="112"/>
        <v>0</v>
      </c>
      <c r="G466" s="37">
        <f t="shared" si="112"/>
        <v>0</v>
      </c>
      <c r="H466" s="37">
        <f t="shared" si="112"/>
        <v>0</v>
      </c>
      <c r="I466" s="37">
        <f t="shared" si="112"/>
        <v>0</v>
      </c>
      <c r="J466" s="37">
        <f t="shared" si="112"/>
        <v>0</v>
      </c>
      <c r="K466" s="37">
        <f t="shared" si="112"/>
        <v>0</v>
      </c>
      <c r="L466" s="37">
        <f t="shared" si="112"/>
        <v>0</v>
      </c>
      <c r="M466" s="37">
        <f t="shared" si="112"/>
        <v>0</v>
      </c>
      <c r="N466" s="37">
        <f t="shared" si="112"/>
        <v>0</v>
      </c>
      <c r="O466" s="37">
        <f t="shared" si="112"/>
        <v>0</v>
      </c>
      <c r="P466" s="37">
        <f t="shared" si="112"/>
        <v>0</v>
      </c>
      <c r="Q466" s="37">
        <f t="shared" si="112"/>
        <v>0</v>
      </c>
      <c r="R466" s="37">
        <f t="shared" si="112"/>
        <v>0</v>
      </c>
      <c r="S466" s="37">
        <f t="shared" si="112"/>
        <v>0</v>
      </c>
      <c r="T466" s="37">
        <f t="shared" si="112"/>
        <v>0</v>
      </c>
      <c r="U466" s="37">
        <f t="shared" si="112"/>
        <v>0</v>
      </c>
      <c r="V466" s="37">
        <f t="shared" si="112"/>
        <v>0</v>
      </c>
      <c r="W466" s="37">
        <f t="shared" si="112"/>
        <v>0</v>
      </c>
      <c r="X466" s="37">
        <f t="shared" si="112"/>
        <v>0</v>
      </c>
      <c r="Y466" s="37">
        <f t="shared" si="112"/>
        <v>0</v>
      </c>
      <c r="Z466" s="37">
        <f t="shared" si="112"/>
        <v>0</v>
      </c>
      <c r="AA466" s="37">
        <f t="shared" si="112"/>
        <v>0</v>
      </c>
      <c r="AB466" s="37">
        <f t="shared" si="112"/>
        <v>0</v>
      </c>
      <c r="AC466" s="37">
        <f t="shared" si="112"/>
        <v>0</v>
      </c>
      <c r="AD466" s="37">
        <f t="shared" si="112"/>
        <v>0</v>
      </c>
      <c r="AE466" s="37">
        <f t="shared" si="112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3">+C468+C469+C470</f>
        <v>0</v>
      </c>
      <c r="D467" s="21">
        <f t="shared" si="113"/>
        <v>0</v>
      </c>
      <c r="E467" s="21">
        <f t="shared" si="113"/>
        <v>0</v>
      </c>
      <c r="F467" s="21">
        <f t="shared" si="113"/>
        <v>0</v>
      </c>
      <c r="G467" s="21">
        <f t="shared" si="113"/>
        <v>0</v>
      </c>
      <c r="H467" s="21">
        <f t="shared" si="113"/>
        <v>0</v>
      </c>
      <c r="I467" s="21">
        <f t="shared" si="113"/>
        <v>0</v>
      </c>
      <c r="J467" s="21">
        <f t="shared" si="113"/>
        <v>0</v>
      </c>
      <c r="K467" s="21">
        <f t="shared" si="113"/>
        <v>0</v>
      </c>
      <c r="L467" s="21">
        <f t="shared" si="113"/>
        <v>0</v>
      </c>
      <c r="M467" s="21">
        <f t="shared" si="113"/>
        <v>0</v>
      </c>
      <c r="N467" s="21">
        <f t="shared" si="113"/>
        <v>0</v>
      </c>
      <c r="O467" s="21">
        <f t="shared" si="113"/>
        <v>0</v>
      </c>
      <c r="P467" s="21">
        <f t="shared" si="113"/>
        <v>0</v>
      </c>
      <c r="Q467" s="21">
        <f t="shared" si="113"/>
        <v>0</v>
      </c>
      <c r="R467" s="21">
        <f t="shared" si="113"/>
        <v>0</v>
      </c>
      <c r="S467" s="21">
        <f t="shared" si="113"/>
        <v>0</v>
      </c>
      <c r="T467" s="21">
        <f t="shared" si="113"/>
        <v>0</v>
      </c>
      <c r="U467" s="21">
        <f t="shared" si="113"/>
        <v>0</v>
      </c>
      <c r="V467" s="21">
        <f t="shared" si="113"/>
        <v>0</v>
      </c>
      <c r="W467" s="21">
        <f t="shared" si="113"/>
        <v>0</v>
      </c>
      <c r="X467" s="21">
        <f t="shared" si="113"/>
        <v>0</v>
      </c>
      <c r="Y467" s="21">
        <f t="shared" si="113"/>
        <v>0</v>
      </c>
      <c r="Z467" s="21">
        <f t="shared" si="113"/>
        <v>0</v>
      </c>
      <c r="AA467" s="21">
        <f t="shared" si="113"/>
        <v>0</v>
      </c>
      <c r="AB467" s="21">
        <f t="shared" si="113"/>
        <v>0</v>
      </c>
      <c r="AC467" s="21">
        <f t="shared" si="113"/>
        <v>0</v>
      </c>
      <c r="AD467" s="21">
        <f t="shared" si="113"/>
        <v>0</v>
      </c>
      <c r="AE467" s="21">
        <f t="shared" si="113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4">+C472+C478+C489+C497+C502+C508+C515+C520</f>
        <v>8.5905471936257311E-5</v>
      </c>
      <c r="D471" s="28">
        <f t="shared" si="114"/>
        <v>8.5905471936257324E-5</v>
      </c>
      <c r="E471" s="28">
        <f t="shared" si="114"/>
        <v>8.5905471936257324E-5</v>
      </c>
      <c r="F471" s="28">
        <f t="shared" si="114"/>
        <v>8.5905471936257311E-5</v>
      </c>
      <c r="G471" s="28">
        <f t="shared" si="114"/>
        <v>8.5905471936257324E-5</v>
      </c>
      <c r="H471" s="28">
        <f t="shared" si="114"/>
        <v>8.5905471936257297E-5</v>
      </c>
      <c r="I471" s="28">
        <f t="shared" si="114"/>
        <v>8.5905471936257311E-5</v>
      </c>
      <c r="J471" s="28">
        <f t="shared" si="114"/>
        <v>8.5905471936257297E-5</v>
      </c>
      <c r="K471" s="28">
        <f t="shared" si="114"/>
        <v>8.5905471936257297E-5</v>
      </c>
      <c r="L471" s="28">
        <f t="shared" si="114"/>
        <v>8.5905471936257297E-5</v>
      </c>
      <c r="M471" s="28">
        <f t="shared" si="114"/>
        <v>8.5905471936257311E-5</v>
      </c>
      <c r="N471" s="28">
        <f t="shared" si="114"/>
        <v>8.5905471936257311E-5</v>
      </c>
      <c r="O471" s="28">
        <f t="shared" si="114"/>
        <v>8.5905471936257297E-5</v>
      </c>
      <c r="P471" s="28">
        <f t="shared" si="114"/>
        <v>8.6203629651265129E-5</v>
      </c>
      <c r="Q471" s="28">
        <f t="shared" si="114"/>
        <v>8.6511544766987948E-5</v>
      </c>
      <c r="R471" s="28">
        <f t="shared" si="114"/>
        <v>8.685211552911335E-5</v>
      </c>
      <c r="S471" s="28">
        <f t="shared" si="114"/>
        <v>8.7212231161660212E-5</v>
      </c>
      <c r="T471" s="28">
        <f t="shared" si="114"/>
        <v>8.7549809543497204E-5</v>
      </c>
      <c r="U471" s="28">
        <f t="shared" si="114"/>
        <v>8.7925512805259176E-5</v>
      </c>
      <c r="V471" s="28">
        <f t="shared" si="114"/>
        <v>8.8368274183288722E-5</v>
      </c>
      <c r="W471" s="28">
        <f t="shared" si="114"/>
        <v>8.8854774589167628E-5</v>
      </c>
      <c r="X471" s="28">
        <f t="shared" si="114"/>
        <v>8.9348051977992059E-5</v>
      </c>
      <c r="Y471" s="28">
        <f t="shared" si="114"/>
        <v>7.4981336227460742E-5</v>
      </c>
      <c r="Z471" s="28">
        <f t="shared" si="114"/>
        <v>6.0495975526070415E-5</v>
      </c>
      <c r="AA471" s="28">
        <f t="shared" si="114"/>
        <v>6.4763670141986977E-5</v>
      </c>
      <c r="AB471" s="28">
        <f t="shared" si="114"/>
        <v>6.9064874341667604E-5</v>
      </c>
      <c r="AC471" s="28">
        <f t="shared" si="114"/>
        <v>5.616056521259088E-5</v>
      </c>
      <c r="AD471" s="28">
        <f t="shared" si="114"/>
        <v>4.5934015150177192E-5</v>
      </c>
      <c r="AE471" s="28">
        <f t="shared" si="114"/>
        <v>3.5565497889028592E-5</v>
      </c>
    </row>
    <row r="472" spans="1:31" x14ac:dyDescent="0.2">
      <c r="A472" s="9" t="s">
        <v>250</v>
      </c>
      <c r="B472" s="4" t="s">
        <v>251</v>
      </c>
      <c r="C472" s="21">
        <f t="shared" ref="C472:AE472" si="115">+C473+C474+C475+C476+C477</f>
        <v>0</v>
      </c>
      <c r="D472" s="21">
        <f t="shared" si="115"/>
        <v>0</v>
      </c>
      <c r="E472" s="21">
        <f t="shared" si="115"/>
        <v>0</v>
      </c>
      <c r="F472" s="21">
        <f t="shared" si="115"/>
        <v>0</v>
      </c>
      <c r="G472" s="21">
        <f t="shared" si="115"/>
        <v>0</v>
      </c>
      <c r="H472" s="21">
        <f t="shared" si="115"/>
        <v>0</v>
      </c>
      <c r="I472" s="21">
        <f t="shared" si="115"/>
        <v>0</v>
      </c>
      <c r="J472" s="21">
        <f t="shared" si="115"/>
        <v>0</v>
      </c>
      <c r="K472" s="21">
        <f t="shared" si="115"/>
        <v>0</v>
      </c>
      <c r="L472" s="21">
        <f t="shared" si="115"/>
        <v>0</v>
      </c>
      <c r="M472" s="21">
        <f t="shared" si="115"/>
        <v>0</v>
      </c>
      <c r="N472" s="21">
        <f t="shared" si="115"/>
        <v>0</v>
      </c>
      <c r="O472" s="21">
        <f t="shared" si="115"/>
        <v>0</v>
      </c>
      <c r="P472" s="21">
        <f t="shared" si="115"/>
        <v>0</v>
      </c>
      <c r="Q472" s="21">
        <f t="shared" si="115"/>
        <v>0</v>
      </c>
      <c r="R472" s="21">
        <f t="shared" si="115"/>
        <v>0</v>
      </c>
      <c r="S472" s="21">
        <f t="shared" si="115"/>
        <v>0</v>
      </c>
      <c r="T472" s="21">
        <f t="shared" si="115"/>
        <v>0</v>
      </c>
      <c r="U472" s="21">
        <f t="shared" si="115"/>
        <v>0</v>
      </c>
      <c r="V472" s="21">
        <f t="shared" si="115"/>
        <v>0</v>
      </c>
      <c r="W472" s="21">
        <f t="shared" si="115"/>
        <v>0</v>
      </c>
      <c r="X472" s="21">
        <f t="shared" si="115"/>
        <v>0</v>
      </c>
      <c r="Y472" s="21">
        <f t="shared" si="115"/>
        <v>0</v>
      </c>
      <c r="Z472" s="21">
        <f t="shared" si="115"/>
        <v>0</v>
      </c>
      <c r="AA472" s="21">
        <f t="shared" si="115"/>
        <v>0</v>
      </c>
      <c r="AB472" s="21">
        <f t="shared" si="115"/>
        <v>0</v>
      </c>
      <c r="AC472" s="21">
        <f t="shared" si="115"/>
        <v>0</v>
      </c>
      <c r="AD472" s="21">
        <f t="shared" si="115"/>
        <v>0</v>
      </c>
      <c r="AE472" s="21">
        <f t="shared" si="115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6">+D480+D481+D482+D487+D488</f>
        <v>0</v>
      </c>
      <c r="E478" s="21">
        <f t="shared" si="116"/>
        <v>0</v>
      </c>
      <c r="F478" s="21">
        <f t="shared" si="116"/>
        <v>0</v>
      </c>
      <c r="G478" s="21">
        <f t="shared" si="116"/>
        <v>0</v>
      </c>
      <c r="H478" s="21">
        <f t="shared" si="116"/>
        <v>0</v>
      </c>
      <c r="I478" s="21">
        <f t="shared" si="116"/>
        <v>0</v>
      </c>
      <c r="J478" s="21">
        <f t="shared" si="116"/>
        <v>0</v>
      </c>
      <c r="K478" s="21">
        <f t="shared" si="116"/>
        <v>0</v>
      </c>
      <c r="L478" s="21">
        <f t="shared" si="116"/>
        <v>0</v>
      </c>
      <c r="M478" s="21">
        <f t="shared" si="116"/>
        <v>0</v>
      </c>
      <c r="N478" s="21">
        <f t="shared" si="116"/>
        <v>0</v>
      </c>
      <c r="O478" s="21">
        <f t="shared" si="116"/>
        <v>0</v>
      </c>
      <c r="P478" s="21">
        <f t="shared" si="116"/>
        <v>0</v>
      </c>
      <c r="Q478" s="21">
        <f t="shared" si="116"/>
        <v>0</v>
      </c>
      <c r="R478" s="21">
        <f t="shared" si="116"/>
        <v>0</v>
      </c>
      <c r="S478" s="21">
        <f t="shared" si="116"/>
        <v>0</v>
      </c>
      <c r="T478" s="21">
        <f t="shared" si="116"/>
        <v>0</v>
      </c>
      <c r="U478" s="21">
        <f t="shared" si="116"/>
        <v>0</v>
      </c>
      <c r="V478" s="21">
        <f t="shared" si="116"/>
        <v>0</v>
      </c>
      <c r="W478" s="21">
        <f t="shared" si="116"/>
        <v>0</v>
      </c>
      <c r="X478" s="21">
        <f t="shared" si="116"/>
        <v>0</v>
      </c>
      <c r="Y478" s="21">
        <f t="shared" si="116"/>
        <v>0</v>
      </c>
      <c r="Z478" s="21">
        <f t="shared" si="116"/>
        <v>0</v>
      </c>
      <c r="AA478" s="21">
        <f t="shared" si="116"/>
        <v>0</v>
      </c>
      <c r="AB478" s="21">
        <f t="shared" si="116"/>
        <v>0</v>
      </c>
      <c r="AC478" s="21">
        <f t="shared" si="116"/>
        <v>0</v>
      </c>
      <c r="AD478" s="21">
        <f t="shared" si="116"/>
        <v>0</v>
      </c>
      <c r="AE478" s="21">
        <f t="shared" si="116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7">+D124</f>
        <v>0</v>
      </c>
      <c r="E480" s="37">
        <f t="shared" si="117"/>
        <v>0</v>
      </c>
      <c r="F480" s="37">
        <f t="shared" si="117"/>
        <v>0</v>
      </c>
      <c r="G480" s="37">
        <f t="shared" si="117"/>
        <v>0</v>
      </c>
      <c r="H480" s="37">
        <f t="shared" si="117"/>
        <v>0</v>
      </c>
      <c r="I480" s="37">
        <f t="shared" si="117"/>
        <v>0</v>
      </c>
      <c r="J480" s="37">
        <f t="shared" si="117"/>
        <v>0</v>
      </c>
      <c r="K480" s="37">
        <f t="shared" si="117"/>
        <v>0</v>
      </c>
      <c r="L480" s="37">
        <f t="shared" si="117"/>
        <v>0</v>
      </c>
      <c r="M480" s="37">
        <f t="shared" si="117"/>
        <v>0</v>
      </c>
      <c r="N480" s="37">
        <f t="shared" si="117"/>
        <v>0</v>
      </c>
      <c r="O480" s="37">
        <f t="shared" si="117"/>
        <v>0</v>
      </c>
      <c r="P480" s="37">
        <f t="shared" si="117"/>
        <v>0</v>
      </c>
      <c r="Q480" s="37">
        <f t="shared" si="117"/>
        <v>0</v>
      </c>
      <c r="R480" s="37">
        <f t="shared" si="117"/>
        <v>0</v>
      </c>
      <c r="S480" s="37">
        <f t="shared" si="117"/>
        <v>0</v>
      </c>
      <c r="T480" s="37">
        <f t="shared" si="117"/>
        <v>0</v>
      </c>
      <c r="U480" s="37">
        <f t="shared" si="117"/>
        <v>0</v>
      </c>
      <c r="V480" s="37">
        <f t="shared" si="117"/>
        <v>0</v>
      </c>
      <c r="W480" s="37">
        <f t="shared" si="117"/>
        <v>0</v>
      </c>
      <c r="X480" s="37">
        <f t="shared" si="117"/>
        <v>0</v>
      </c>
      <c r="Y480" s="37">
        <f t="shared" si="117"/>
        <v>0</v>
      </c>
      <c r="Z480" s="37">
        <f t="shared" si="117"/>
        <v>0</v>
      </c>
      <c r="AA480" s="37">
        <f t="shared" si="117"/>
        <v>0</v>
      </c>
      <c r="AB480" s="37">
        <f t="shared" si="117"/>
        <v>0</v>
      </c>
      <c r="AC480" s="37">
        <f t="shared" si="117"/>
        <v>0</v>
      </c>
      <c r="AD480" s="37">
        <f t="shared" si="117"/>
        <v>0</v>
      </c>
      <c r="AE480" s="37">
        <f t="shared" si="117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8">+D125</f>
        <v>0</v>
      </c>
      <c r="E481" s="37">
        <f t="shared" si="118"/>
        <v>0</v>
      </c>
      <c r="F481" s="37">
        <f t="shared" si="118"/>
        <v>0</v>
      </c>
      <c r="G481" s="37">
        <f t="shared" si="118"/>
        <v>0</v>
      </c>
      <c r="H481" s="37">
        <f t="shared" si="118"/>
        <v>0</v>
      </c>
      <c r="I481" s="37">
        <f t="shared" si="118"/>
        <v>0</v>
      </c>
      <c r="J481" s="37">
        <f t="shared" si="118"/>
        <v>0</v>
      </c>
      <c r="K481" s="37">
        <f t="shared" si="118"/>
        <v>0</v>
      </c>
      <c r="L481" s="37">
        <f t="shared" si="118"/>
        <v>0</v>
      </c>
      <c r="M481" s="37">
        <f t="shared" si="118"/>
        <v>0</v>
      </c>
      <c r="N481" s="37">
        <f t="shared" si="118"/>
        <v>0</v>
      </c>
      <c r="O481" s="37">
        <f t="shared" si="118"/>
        <v>0</v>
      </c>
      <c r="P481" s="37">
        <f t="shared" si="118"/>
        <v>0</v>
      </c>
      <c r="Q481" s="37">
        <f t="shared" si="118"/>
        <v>0</v>
      </c>
      <c r="R481" s="37">
        <f t="shared" si="118"/>
        <v>0</v>
      </c>
      <c r="S481" s="37">
        <f t="shared" si="118"/>
        <v>0</v>
      </c>
      <c r="T481" s="37">
        <f t="shared" si="118"/>
        <v>0</v>
      </c>
      <c r="U481" s="37">
        <f t="shared" si="118"/>
        <v>0</v>
      </c>
      <c r="V481" s="37">
        <f t="shared" si="118"/>
        <v>0</v>
      </c>
      <c r="W481" s="37">
        <f t="shared" si="118"/>
        <v>0</v>
      </c>
      <c r="X481" s="37">
        <f t="shared" si="118"/>
        <v>0</v>
      </c>
      <c r="Y481" s="37">
        <f t="shared" si="118"/>
        <v>0</v>
      </c>
      <c r="Z481" s="37">
        <f t="shared" si="118"/>
        <v>0</v>
      </c>
      <c r="AA481" s="37">
        <f t="shared" si="118"/>
        <v>0</v>
      </c>
      <c r="AB481" s="37">
        <f t="shared" si="118"/>
        <v>0</v>
      </c>
      <c r="AC481" s="37">
        <f t="shared" si="118"/>
        <v>0</v>
      </c>
      <c r="AD481" s="37">
        <f t="shared" si="118"/>
        <v>0</v>
      </c>
      <c r="AE481" s="37">
        <f t="shared" si="118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9">+D126</f>
        <v>0</v>
      </c>
      <c r="E482" s="37">
        <f t="shared" si="119"/>
        <v>0</v>
      </c>
      <c r="F482" s="37">
        <f t="shared" si="119"/>
        <v>0</v>
      </c>
      <c r="G482" s="37">
        <f t="shared" si="119"/>
        <v>0</v>
      </c>
      <c r="H482" s="37">
        <f t="shared" si="119"/>
        <v>0</v>
      </c>
      <c r="I482" s="37">
        <f t="shared" si="119"/>
        <v>0</v>
      </c>
      <c r="J482" s="37">
        <f t="shared" si="119"/>
        <v>0</v>
      </c>
      <c r="K482" s="37">
        <f t="shared" si="119"/>
        <v>0</v>
      </c>
      <c r="L482" s="37">
        <f t="shared" si="119"/>
        <v>0</v>
      </c>
      <c r="M482" s="37">
        <f t="shared" si="119"/>
        <v>0</v>
      </c>
      <c r="N482" s="37">
        <f t="shared" si="119"/>
        <v>0</v>
      </c>
      <c r="O482" s="37">
        <f t="shared" si="119"/>
        <v>0</v>
      </c>
      <c r="P482" s="37">
        <f t="shared" si="119"/>
        <v>0</v>
      </c>
      <c r="Q482" s="37">
        <f t="shared" si="119"/>
        <v>0</v>
      </c>
      <c r="R482" s="37">
        <f t="shared" si="119"/>
        <v>0</v>
      </c>
      <c r="S482" s="37">
        <f t="shared" si="119"/>
        <v>0</v>
      </c>
      <c r="T482" s="37">
        <f t="shared" si="119"/>
        <v>0</v>
      </c>
      <c r="U482" s="37">
        <f t="shared" si="119"/>
        <v>0</v>
      </c>
      <c r="V482" s="37">
        <f t="shared" si="119"/>
        <v>0</v>
      </c>
      <c r="W482" s="37">
        <f t="shared" si="119"/>
        <v>0</v>
      </c>
      <c r="X482" s="37">
        <f t="shared" si="119"/>
        <v>0</v>
      </c>
      <c r="Y482" s="37">
        <f t="shared" si="119"/>
        <v>0</v>
      </c>
      <c r="Z482" s="37">
        <f t="shared" si="119"/>
        <v>0</v>
      </c>
      <c r="AA482" s="37">
        <f t="shared" si="119"/>
        <v>0</v>
      </c>
      <c r="AB482" s="37">
        <f t="shared" si="119"/>
        <v>0</v>
      </c>
      <c r="AC482" s="37">
        <f t="shared" si="119"/>
        <v>0</v>
      </c>
      <c r="AD482" s="37">
        <f t="shared" si="119"/>
        <v>0</v>
      </c>
      <c r="AE482" s="37">
        <f t="shared" si="119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20">+D137</f>
        <v>0</v>
      </c>
      <c r="E487" s="37">
        <f t="shared" si="120"/>
        <v>0</v>
      </c>
      <c r="F487" s="37">
        <f t="shared" si="120"/>
        <v>0</v>
      </c>
      <c r="G487" s="37">
        <f t="shared" si="120"/>
        <v>0</v>
      </c>
      <c r="H487" s="37">
        <f t="shared" si="120"/>
        <v>0</v>
      </c>
      <c r="I487" s="37">
        <f t="shared" si="120"/>
        <v>0</v>
      </c>
      <c r="J487" s="37">
        <f t="shared" si="120"/>
        <v>0</v>
      </c>
      <c r="K487" s="37">
        <f t="shared" si="120"/>
        <v>0</v>
      </c>
      <c r="L487" s="37">
        <f t="shared" si="120"/>
        <v>0</v>
      </c>
      <c r="M487" s="37">
        <f t="shared" si="120"/>
        <v>0</v>
      </c>
      <c r="N487" s="37">
        <f t="shared" si="120"/>
        <v>0</v>
      </c>
      <c r="O487" s="37">
        <f t="shared" si="120"/>
        <v>0</v>
      </c>
      <c r="P487" s="37">
        <f t="shared" si="120"/>
        <v>0</v>
      </c>
      <c r="Q487" s="37">
        <f t="shared" si="120"/>
        <v>0</v>
      </c>
      <c r="R487" s="37">
        <f t="shared" si="120"/>
        <v>0</v>
      </c>
      <c r="S487" s="37">
        <f t="shared" si="120"/>
        <v>0</v>
      </c>
      <c r="T487" s="37">
        <f t="shared" si="120"/>
        <v>0</v>
      </c>
      <c r="U487" s="37">
        <f t="shared" si="120"/>
        <v>0</v>
      </c>
      <c r="V487" s="37">
        <f t="shared" si="120"/>
        <v>0</v>
      </c>
      <c r="W487" s="37">
        <f t="shared" si="120"/>
        <v>0</v>
      </c>
      <c r="X487" s="37">
        <f t="shared" si="120"/>
        <v>0</v>
      </c>
      <c r="Y487" s="37">
        <f t="shared" si="120"/>
        <v>0</v>
      </c>
      <c r="Z487" s="37">
        <f t="shared" si="120"/>
        <v>0</v>
      </c>
      <c r="AA487" s="37">
        <f t="shared" si="120"/>
        <v>0</v>
      </c>
      <c r="AB487" s="37">
        <f t="shared" si="120"/>
        <v>0</v>
      </c>
      <c r="AC487" s="37">
        <f t="shared" si="120"/>
        <v>0</v>
      </c>
      <c r="AD487" s="37">
        <f t="shared" si="120"/>
        <v>0</v>
      </c>
      <c r="AE487" s="37">
        <f t="shared" si="120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21">+C140</f>
        <v>0</v>
      </c>
      <c r="D488" s="37">
        <f t="shared" si="121"/>
        <v>0</v>
      </c>
      <c r="E488" s="37">
        <f t="shared" si="121"/>
        <v>0</v>
      </c>
      <c r="F488" s="37">
        <f t="shared" si="121"/>
        <v>0</v>
      </c>
      <c r="G488" s="37">
        <f t="shared" si="121"/>
        <v>0</v>
      </c>
      <c r="H488" s="37">
        <f t="shared" si="121"/>
        <v>0</v>
      </c>
      <c r="I488" s="37">
        <f t="shared" si="121"/>
        <v>0</v>
      </c>
      <c r="J488" s="37">
        <f t="shared" si="121"/>
        <v>0</v>
      </c>
      <c r="K488" s="37">
        <f t="shared" si="121"/>
        <v>0</v>
      </c>
      <c r="L488" s="37">
        <f t="shared" si="121"/>
        <v>0</v>
      </c>
      <c r="M488" s="37">
        <f t="shared" si="121"/>
        <v>0</v>
      </c>
      <c r="N488" s="37">
        <f t="shared" si="121"/>
        <v>0</v>
      </c>
      <c r="O488" s="37">
        <f t="shared" si="121"/>
        <v>0</v>
      </c>
      <c r="P488" s="37">
        <f t="shared" si="121"/>
        <v>0</v>
      </c>
      <c r="Q488" s="37">
        <f t="shared" si="121"/>
        <v>0</v>
      </c>
      <c r="R488" s="37">
        <f t="shared" si="121"/>
        <v>0</v>
      </c>
      <c r="S488" s="37">
        <f t="shared" si="121"/>
        <v>0</v>
      </c>
      <c r="T488" s="37">
        <f t="shared" si="121"/>
        <v>0</v>
      </c>
      <c r="U488" s="37">
        <f t="shared" si="121"/>
        <v>0</v>
      </c>
      <c r="V488" s="37">
        <f t="shared" si="121"/>
        <v>0</v>
      </c>
      <c r="W488" s="37">
        <f t="shared" si="121"/>
        <v>0</v>
      </c>
      <c r="X488" s="37">
        <f t="shared" si="121"/>
        <v>0</v>
      </c>
      <c r="Y488" s="37">
        <f t="shared" si="121"/>
        <v>0</v>
      </c>
      <c r="Z488" s="37">
        <f t="shared" si="121"/>
        <v>0</v>
      </c>
      <c r="AA488" s="37">
        <f t="shared" si="121"/>
        <v>0</v>
      </c>
      <c r="AB488" s="37">
        <f t="shared" si="121"/>
        <v>0</v>
      </c>
      <c r="AC488" s="37">
        <f t="shared" si="121"/>
        <v>0</v>
      </c>
      <c r="AD488" s="37">
        <f t="shared" si="121"/>
        <v>0</v>
      </c>
      <c r="AE488" s="37">
        <f t="shared" si="12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8.5905471936257311E-5</v>
      </c>
      <c r="D515" s="21">
        <f t="shared" ref="D515:AE515" si="122">+D518</f>
        <v>8.5905471936257324E-5</v>
      </c>
      <c r="E515" s="21">
        <f t="shared" si="122"/>
        <v>8.5905471936257324E-5</v>
      </c>
      <c r="F515" s="21">
        <f t="shared" si="122"/>
        <v>8.5905471936257311E-5</v>
      </c>
      <c r="G515" s="21">
        <f t="shared" si="122"/>
        <v>8.5905471936257324E-5</v>
      </c>
      <c r="H515" s="21">
        <f t="shared" si="122"/>
        <v>8.5905471936257297E-5</v>
      </c>
      <c r="I515" s="21">
        <f t="shared" si="122"/>
        <v>8.5905471936257311E-5</v>
      </c>
      <c r="J515" s="21">
        <f t="shared" si="122"/>
        <v>8.5905471936257297E-5</v>
      </c>
      <c r="K515" s="21">
        <f t="shared" si="122"/>
        <v>8.5905471936257297E-5</v>
      </c>
      <c r="L515" s="21">
        <f t="shared" si="122"/>
        <v>8.5905471936257297E-5</v>
      </c>
      <c r="M515" s="21">
        <f t="shared" si="122"/>
        <v>8.5905471936257311E-5</v>
      </c>
      <c r="N515" s="21">
        <f t="shared" si="122"/>
        <v>8.5905471936257311E-5</v>
      </c>
      <c r="O515" s="21">
        <f t="shared" si="122"/>
        <v>8.5905471936257297E-5</v>
      </c>
      <c r="P515" s="21">
        <f t="shared" si="122"/>
        <v>8.6203629651265129E-5</v>
      </c>
      <c r="Q515" s="21">
        <f t="shared" si="122"/>
        <v>8.6511544766987948E-5</v>
      </c>
      <c r="R515" s="21">
        <f t="shared" si="122"/>
        <v>8.685211552911335E-5</v>
      </c>
      <c r="S515" s="21">
        <f t="shared" si="122"/>
        <v>8.7212231161660212E-5</v>
      </c>
      <c r="T515" s="21">
        <f t="shared" si="122"/>
        <v>8.7549809543497204E-5</v>
      </c>
      <c r="U515" s="21">
        <f t="shared" si="122"/>
        <v>8.7925512805259176E-5</v>
      </c>
      <c r="V515" s="21">
        <f t="shared" si="122"/>
        <v>8.8368274183288722E-5</v>
      </c>
      <c r="W515" s="21">
        <f t="shared" si="122"/>
        <v>8.8854774589167628E-5</v>
      </c>
      <c r="X515" s="21">
        <f t="shared" si="122"/>
        <v>8.9348051977992059E-5</v>
      </c>
      <c r="Y515" s="21">
        <f t="shared" si="122"/>
        <v>7.4981336227460742E-5</v>
      </c>
      <c r="Z515" s="21">
        <f t="shared" si="122"/>
        <v>6.0495975526070415E-5</v>
      </c>
      <c r="AA515" s="21">
        <f t="shared" si="122"/>
        <v>6.4763670141986977E-5</v>
      </c>
      <c r="AB515" s="21">
        <f t="shared" si="122"/>
        <v>6.9064874341667604E-5</v>
      </c>
      <c r="AC515" s="21">
        <f t="shared" si="122"/>
        <v>5.616056521259088E-5</v>
      </c>
      <c r="AD515" s="21">
        <f t="shared" si="122"/>
        <v>4.5934015150177192E-5</v>
      </c>
      <c r="AE515" s="21">
        <f t="shared" si="122"/>
        <v>3.5565497889028592E-5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8.5905471936257311E-5</v>
      </c>
      <c r="D518" s="37">
        <f t="shared" ref="D518:AE518" si="123">+D182</f>
        <v>8.5905471936257324E-5</v>
      </c>
      <c r="E518" s="37">
        <f t="shared" si="123"/>
        <v>8.5905471936257324E-5</v>
      </c>
      <c r="F518" s="37">
        <f t="shared" si="123"/>
        <v>8.5905471936257311E-5</v>
      </c>
      <c r="G518" s="37">
        <f t="shared" si="123"/>
        <v>8.5905471936257324E-5</v>
      </c>
      <c r="H518" s="37">
        <f t="shared" si="123"/>
        <v>8.5905471936257297E-5</v>
      </c>
      <c r="I518" s="37">
        <f t="shared" si="123"/>
        <v>8.5905471936257311E-5</v>
      </c>
      <c r="J518" s="37">
        <f t="shared" si="123"/>
        <v>8.5905471936257297E-5</v>
      </c>
      <c r="K518" s="37">
        <f t="shared" si="123"/>
        <v>8.5905471936257297E-5</v>
      </c>
      <c r="L518" s="37">
        <f t="shared" si="123"/>
        <v>8.5905471936257297E-5</v>
      </c>
      <c r="M518" s="37">
        <f t="shared" si="123"/>
        <v>8.5905471936257311E-5</v>
      </c>
      <c r="N518" s="37">
        <f t="shared" si="123"/>
        <v>8.5905471936257311E-5</v>
      </c>
      <c r="O518" s="37">
        <f t="shared" si="123"/>
        <v>8.5905471936257297E-5</v>
      </c>
      <c r="P518" s="37">
        <f t="shared" si="123"/>
        <v>8.6203629651265129E-5</v>
      </c>
      <c r="Q518" s="37">
        <f t="shared" si="123"/>
        <v>8.6511544766987948E-5</v>
      </c>
      <c r="R518" s="37">
        <f t="shared" si="123"/>
        <v>8.685211552911335E-5</v>
      </c>
      <c r="S518" s="37">
        <f t="shared" si="123"/>
        <v>8.7212231161660212E-5</v>
      </c>
      <c r="T518" s="37">
        <f t="shared" si="123"/>
        <v>8.7549809543497204E-5</v>
      </c>
      <c r="U518" s="37">
        <f t="shared" si="123"/>
        <v>8.7925512805259176E-5</v>
      </c>
      <c r="V518" s="37">
        <f t="shared" si="123"/>
        <v>8.8368274183288722E-5</v>
      </c>
      <c r="W518" s="37">
        <f t="shared" si="123"/>
        <v>8.8854774589167628E-5</v>
      </c>
      <c r="X518" s="37">
        <f t="shared" si="123"/>
        <v>8.9348051977992059E-5</v>
      </c>
      <c r="Y518" s="37">
        <f t="shared" si="123"/>
        <v>7.4981336227460742E-5</v>
      </c>
      <c r="Z518" s="37">
        <f t="shared" si="123"/>
        <v>6.0495975526070415E-5</v>
      </c>
      <c r="AA518" s="37">
        <f t="shared" si="123"/>
        <v>6.4763670141986977E-5</v>
      </c>
      <c r="AB518" s="37">
        <f t="shared" si="123"/>
        <v>6.9064874341667604E-5</v>
      </c>
      <c r="AC518" s="37">
        <f t="shared" si="123"/>
        <v>5.616056521259088E-5</v>
      </c>
      <c r="AD518" s="37">
        <f t="shared" si="123"/>
        <v>4.5934015150177192E-5</v>
      </c>
      <c r="AE518" s="37">
        <f t="shared" si="123"/>
        <v>3.5565497889028592E-5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4">+D523</f>
        <v>0</v>
      </c>
      <c r="E520" s="21">
        <f t="shared" si="124"/>
        <v>0</v>
      </c>
      <c r="F520" s="21">
        <f t="shared" si="124"/>
        <v>0</v>
      </c>
      <c r="G520" s="21">
        <f t="shared" si="124"/>
        <v>0</v>
      </c>
      <c r="H520" s="21">
        <f t="shared" si="124"/>
        <v>0</v>
      </c>
      <c r="I520" s="21">
        <f t="shared" si="124"/>
        <v>0</v>
      </c>
      <c r="J520" s="21">
        <f t="shared" si="124"/>
        <v>0</v>
      </c>
      <c r="K520" s="21">
        <f t="shared" si="124"/>
        <v>0</v>
      </c>
      <c r="L520" s="21">
        <f t="shared" si="124"/>
        <v>0</v>
      </c>
      <c r="M520" s="21">
        <f t="shared" si="124"/>
        <v>0</v>
      </c>
      <c r="N520" s="21">
        <f t="shared" si="124"/>
        <v>0</v>
      </c>
      <c r="O520" s="21">
        <f t="shared" si="124"/>
        <v>0</v>
      </c>
      <c r="P520" s="21">
        <f t="shared" si="124"/>
        <v>0</v>
      </c>
      <c r="Q520" s="21">
        <f t="shared" si="124"/>
        <v>0</v>
      </c>
      <c r="R520" s="21">
        <f t="shared" si="124"/>
        <v>0</v>
      </c>
      <c r="S520" s="21">
        <f t="shared" si="124"/>
        <v>0</v>
      </c>
      <c r="T520" s="21">
        <f t="shared" si="124"/>
        <v>0</v>
      </c>
      <c r="U520" s="21">
        <f t="shared" si="124"/>
        <v>0</v>
      </c>
      <c r="V520" s="21">
        <f t="shared" si="124"/>
        <v>0</v>
      </c>
      <c r="W520" s="21">
        <f t="shared" si="124"/>
        <v>0</v>
      </c>
      <c r="X520" s="21">
        <f t="shared" si="124"/>
        <v>0</v>
      </c>
      <c r="Y520" s="21">
        <f t="shared" si="124"/>
        <v>0</v>
      </c>
      <c r="Z520" s="21">
        <f t="shared" si="124"/>
        <v>0</v>
      </c>
      <c r="AA520" s="21">
        <f t="shared" si="124"/>
        <v>0</v>
      </c>
      <c r="AB520" s="21">
        <f t="shared" si="124"/>
        <v>0</v>
      </c>
      <c r="AC520" s="21">
        <f t="shared" si="124"/>
        <v>0</v>
      </c>
      <c r="AD520" s="21">
        <f t="shared" si="124"/>
        <v>0</v>
      </c>
      <c r="AE520" s="21">
        <f t="shared" si="12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5">+C525+C530+C536+C541+C544+C545+C549+C552++C553+C554</f>
        <v>0.60868529930452753</v>
      </c>
      <c r="D524" s="28">
        <f t="shared" si="125"/>
        <v>0.58396657887415448</v>
      </c>
      <c r="E524" s="28">
        <f t="shared" si="125"/>
        <v>0.61825274499171545</v>
      </c>
      <c r="F524" s="28">
        <f t="shared" si="125"/>
        <v>0.6388769940880612</v>
      </c>
      <c r="G524" s="28">
        <f t="shared" si="125"/>
        <v>0.63162415274471562</v>
      </c>
      <c r="H524" s="28">
        <f t="shared" si="125"/>
        <v>0.65155063206177222</v>
      </c>
      <c r="I524" s="28">
        <f t="shared" si="125"/>
        <v>0.63689239801806419</v>
      </c>
      <c r="J524" s="28">
        <f t="shared" si="125"/>
        <v>0.64559187749915292</v>
      </c>
      <c r="K524" s="28">
        <f t="shared" si="125"/>
        <v>0.64199871167277878</v>
      </c>
      <c r="L524" s="28">
        <f t="shared" si="125"/>
        <v>0.67293669389553445</v>
      </c>
      <c r="M524" s="28">
        <f t="shared" si="125"/>
        <v>0.63528717972294046</v>
      </c>
      <c r="N524" s="28">
        <f t="shared" si="125"/>
        <v>0.660004859830291</v>
      </c>
      <c r="O524" s="28">
        <f t="shared" si="125"/>
        <v>0.6911081587277712</v>
      </c>
      <c r="P524" s="28">
        <f t="shared" si="125"/>
        <v>0.65134806782455568</v>
      </c>
      <c r="Q524" s="28">
        <f t="shared" si="125"/>
        <v>0.73278964837374894</v>
      </c>
      <c r="R524" s="28">
        <f t="shared" si="125"/>
        <v>0.68708381387761375</v>
      </c>
      <c r="S524" s="28">
        <f t="shared" si="125"/>
        <v>0.71558483401238726</v>
      </c>
      <c r="T524" s="28">
        <f t="shared" si="125"/>
        <v>0.7705546667644334</v>
      </c>
      <c r="U524" s="28">
        <f t="shared" si="125"/>
        <v>0.8156484847426767</v>
      </c>
      <c r="V524" s="28">
        <f t="shared" si="125"/>
        <v>0.8399174039172701</v>
      </c>
      <c r="W524" s="28">
        <f t="shared" si="125"/>
        <v>0.83817103924448988</v>
      </c>
      <c r="X524" s="28">
        <f t="shared" si="125"/>
        <v>0.72555994992876127</v>
      </c>
      <c r="Y524" s="28">
        <f t="shared" si="125"/>
        <v>0.63241989146352062</v>
      </c>
      <c r="Z524" s="28">
        <f t="shared" si="125"/>
        <v>0.61794401835566648</v>
      </c>
      <c r="AA524" s="28">
        <f t="shared" si="125"/>
        <v>0.63540799046725482</v>
      </c>
      <c r="AB524" s="28">
        <f t="shared" si="125"/>
        <v>0.62959967202488065</v>
      </c>
      <c r="AC524" s="28">
        <f t="shared" si="125"/>
        <v>0.66459899795879229</v>
      </c>
      <c r="AD524" s="28">
        <f t="shared" si="125"/>
        <v>0.70068421712824125</v>
      </c>
      <c r="AE524" s="28">
        <f t="shared" si="125"/>
        <v>0.73596253614683405</v>
      </c>
    </row>
    <row r="525" spans="1:31" x14ac:dyDescent="0.2">
      <c r="A525" s="9" t="s">
        <v>392</v>
      </c>
      <c r="B525" s="4" t="s">
        <v>393</v>
      </c>
      <c r="C525" s="21">
        <f t="shared" ref="C525:AE525" si="126">+C526+C527+C528+C529</f>
        <v>0</v>
      </c>
      <c r="D525" s="21">
        <f t="shared" si="126"/>
        <v>0</v>
      </c>
      <c r="E525" s="21">
        <f t="shared" si="126"/>
        <v>0</v>
      </c>
      <c r="F525" s="21">
        <f t="shared" si="126"/>
        <v>0</v>
      </c>
      <c r="G525" s="21">
        <f t="shared" si="126"/>
        <v>0</v>
      </c>
      <c r="H525" s="21">
        <f t="shared" si="126"/>
        <v>0</v>
      </c>
      <c r="I525" s="21">
        <f t="shared" si="126"/>
        <v>0</v>
      </c>
      <c r="J525" s="21">
        <f t="shared" si="126"/>
        <v>0</v>
      </c>
      <c r="K525" s="21">
        <f t="shared" si="126"/>
        <v>0</v>
      </c>
      <c r="L525" s="21">
        <f t="shared" si="126"/>
        <v>0</v>
      </c>
      <c r="M525" s="21">
        <f t="shared" si="126"/>
        <v>0</v>
      </c>
      <c r="N525" s="21">
        <f t="shared" si="126"/>
        <v>0</v>
      </c>
      <c r="O525" s="21">
        <f t="shared" si="126"/>
        <v>0</v>
      </c>
      <c r="P525" s="21">
        <f t="shared" si="126"/>
        <v>0</v>
      </c>
      <c r="Q525" s="21">
        <f t="shared" si="126"/>
        <v>0</v>
      </c>
      <c r="R525" s="21">
        <f t="shared" si="126"/>
        <v>0</v>
      </c>
      <c r="S525" s="21">
        <f t="shared" si="126"/>
        <v>0</v>
      </c>
      <c r="T525" s="21">
        <f t="shared" si="126"/>
        <v>0</v>
      </c>
      <c r="U525" s="21">
        <f t="shared" si="126"/>
        <v>0</v>
      </c>
      <c r="V525" s="21">
        <f t="shared" si="126"/>
        <v>0</v>
      </c>
      <c r="W525" s="21">
        <f t="shared" si="126"/>
        <v>0</v>
      </c>
      <c r="X525" s="21">
        <f t="shared" si="126"/>
        <v>0</v>
      </c>
      <c r="Y525" s="21">
        <f t="shared" si="126"/>
        <v>0</v>
      </c>
      <c r="Z525" s="21">
        <f t="shared" si="126"/>
        <v>0</v>
      </c>
      <c r="AA525" s="21">
        <f t="shared" si="126"/>
        <v>0</v>
      </c>
      <c r="AB525" s="21">
        <f t="shared" si="126"/>
        <v>0</v>
      </c>
      <c r="AC525" s="21">
        <f t="shared" si="126"/>
        <v>0</v>
      </c>
      <c r="AD525" s="21">
        <f t="shared" si="126"/>
        <v>0</v>
      </c>
      <c r="AE525" s="21">
        <f t="shared" si="12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7">+C531+C532+C533+C534+C535</f>
        <v>4.9629537049560753E-3</v>
      </c>
      <c r="D530" s="21">
        <f t="shared" si="127"/>
        <v>5.0530275054239075E-3</v>
      </c>
      <c r="E530" s="21">
        <f t="shared" si="127"/>
        <v>5.1900436716373795E-3</v>
      </c>
      <c r="F530" s="21">
        <f t="shared" si="127"/>
        <v>5.3230076916968736E-3</v>
      </c>
      <c r="G530" s="21">
        <f t="shared" si="127"/>
        <v>5.4645265560331266E-3</v>
      </c>
      <c r="H530" s="21">
        <f t="shared" si="127"/>
        <v>5.5925397723957668E-3</v>
      </c>
      <c r="I530" s="21">
        <f t="shared" si="127"/>
        <v>5.7248066907766241E-3</v>
      </c>
      <c r="J530" s="21">
        <f t="shared" si="127"/>
        <v>5.9825340237196281E-3</v>
      </c>
      <c r="K530" s="21">
        <f t="shared" si="127"/>
        <v>5.9958346695321504E-3</v>
      </c>
      <c r="L530" s="21">
        <f t="shared" si="127"/>
        <v>6.0148430900956833E-3</v>
      </c>
      <c r="M530" s="21">
        <f t="shared" si="127"/>
        <v>6.0073052306311324E-3</v>
      </c>
      <c r="N530" s="21">
        <f t="shared" si="127"/>
        <v>6.2516275605190514E-3</v>
      </c>
      <c r="O530" s="21">
        <f t="shared" si="127"/>
        <v>6.2576101040277077E-3</v>
      </c>
      <c r="P530" s="21">
        <f t="shared" si="127"/>
        <v>6.2194282853229692E-3</v>
      </c>
      <c r="Q530" s="21">
        <f t="shared" si="127"/>
        <v>6.2372412378130784E-3</v>
      </c>
      <c r="R530" s="21">
        <f t="shared" si="127"/>
        <v>6.2770391151339422E-3</v>
      </c>
      <c r="S530" s="21">
        <f t="shared" si="127"/>
        <v>6.3005399692908012E-3</v>
      </c>
      <c r="T530" s="21">
        <f t="shared" si="127"/>
        <v>6.2925802918660564E-3</v>
      </c>
      <c r="U530" s="21">
        <f t="shared" si="127"/>
        <v>6.7770937419671454E-3</v>
      </c>
      <c r="V530" s="21">
        <f t="shared" si="127"/>
        <v>7.2609387704746691E-3</v>
      </c>
      <c r="W530" s="21">
        <f t="shared" si="127"/>
        <v>7.766855510390443E-3</v>
      </c>
      <c r="X530" s="21">
        <f t="shared" si="127"/>
        <v>7.225782263716442E-3</v>
      </c>
      <c r="Y530" s="21">
        <f t="shared" si="127"/>
        <v>8.2001785380961204E-3</v>
      </c>
      <c r="Z530" s="21">
        <f t="shared" si="127"/>
        <v>7.1551283499369945E-3</v>
      </c>
      <c r="AA530" s="21">
        <f t="shared" si="127"/>
        <v>8.1980030083169033E-3</v>
      </c>
      <c r="AB530" s="21">
        <f t="shared" si="127"/>
        <v>8.893013367966305E-3</v>
      </c>
      <c r="AC530" s="21">
        <f t="shared" si="127"/>
        <v>9.6436699217041875E-3</v>
      </c>
      <c r="AD530" s="21">
        <f t="shared" si="127"/>
        <v>1.0376319708990816E-2</v>
      </c>
      <c r="AE530" s="21">
        <f t="shared" si="127"/>
        <v>1.113027071474329E-2</v>
      </c>
    </row>
    <row r="531" spans="1:31" x14ac:dyDescent="0.2">
      <c r="A531" s="9" t="s">
        <v>441</v>
      </c>
      <c r="B531" s="4" t="s">
        <v>395</v>
      </c>
      <c r="C531" s="35">
        <f>+C217</f>
        <v>8.8586029051143037E-4</v>
      </c>
      <c r="D531" s="35">
        <f t="shared" ref="D531:AE531" si="128">+D217</f>
        <v>8.9399517101594378E-4</v>
      </c>
      <c r="E531" s="35">
        <f t="shared" si="128"/>
        <v>9.3746190226833578E-4</v>
      </c>
      <c r="F531" s="35">
        <f t="shared" si="128"/>
        <v>9.7828655356380187E-4</v>
      </c>
      <c r="G531" s="35">
        <f t="shared" si="128"/>
        <v>1.0174657521653933E-3</v>
      </c>
      <c r="H531" s="35">
        <f t="shared" si="128"/>
        <v>1.0414778186835576E-3</v>
      </c>
      <c r="I531" s="35">
        <f t="shared" si="128"/>
        <v>1.0715655077399306E-3</v>
      </c>
      <c r="J531" s="35">
        <f t="shared" si="128"/>
        <v>1.1729234209846161E-3</v>
      </c>
      <c r="K531" s="35">
        <f t="shared" si="128"/>
        <v>1.1176848455578029E-3</v>
      </c>
      <c r="L531" s="35">
        <f t="shared" si="128"/>
        <v>1.0621322911305499E-3</v>
      </c>
      <c r="M531" s="35">
        <f t="shared" si="128"/>
        <v>1.006265757702858E-3</v>
      </c>
      <c r="N531" s="35">
        <f t="shared" si="128"/>
        <v>9.5008524527472591E-4</v>
      </c>
      <c r="O531" s="35">
        <f t="shared" si="128"/>
        <v>8.9359075384615443E-4</v>
      </c>
      <c r="P531" s="35">
        <f t="shared" si="128"/>
        <v>8.3678228341714349E-4</v>
      </c>
      <c r="Q531" s="35">
        <f t="shared" si="128"/>
        <v>7.7965983398769318E-4</v>
      </c>
      <c r="R531" s="35">
        <f t="shared" si="128"/>
        <v>7.2222340555780308E-4</v>
      </c>
      <c r="S531" s="35">
        <f t="shared" si="128"/>
        <v>6.6447299812747351E-4</v>
      </c>
      <c r="T531" s="35">
        <f t="shared" si="128"/>
        <v>6.0640861169670415E-4</v>
      </c>
      <c r="U531" s="35">
        <f t="shared" si="128"/>
        <v>5.8115042787774962E-4</v>
      </c>
      <c r="V531" s="35">
        <f t="shared" si="128"/>
        <v>5.5575166915056628E-4</v>
      </c>
      <c r="W531" s="35">
        <f t="shared" si="128"/>
        <v>5.3021233551515425E-4</v>
      </c>
      <c r="X531" s="35">
        <f t="shared" si="128"/>
        <v>5.0453242697151329E-4</v>
      </c>
      <c r="Y531" s="35">
        <f t="shared" si="128"/>
        <v>5.4362701171832919E-4</v>
      </c>
      <c r="Z531" s="35">
        <f t="shared" si="128"/>
        <v>5.8291736906053665E-4</v>
      </c>
      <c r="AA531" s="35">
        <f t="shared" si="128"/>
        <v>5.4373971788059395E-4</v>
      </c>
      <c r="AB531" s="35">
        <f t="shared" si="128"/>
        <v>5.0435235588822016E-4</v>
      </c>
      <c r="AC531" s="35">
        <f t="shared" si="128"/>
        <v>5.0917000693121524E-4</v>
      </c>
      <c r="AD531" s="35">
        <f t="shared" si="128"/>
        <v>5.1269112235496125E-4</v>
      </c>
      <c r="AE531" s="35">
        <f t="shared" si="128"/>
        <v>5.1621223777870726E-4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9">+D225</f>
        <v>0</v>
      </c>
      <c r="E532" s="35">
        <f t="shared" si="129"/>
        <v>0</v>
      </c>
      <c r="F532" s="35">
        <f t="shared" si="129"/>
        <v>0</v>
      </c>
      <c r="G532" s="35">
        <f t="shared" si="129"/>
        <v>0</v>
      </c>
      <c r="H532" s="35">
        <f t="shared" si="129"/>
        <v>0</v>
      </c>
      <c r="I532" s="35">
        <f t="shared" si="129"/>
        <v>0</v>
      </c>
      <c r="J532" s="35">
        <f t="shared" si="129"/>
        <v>0</v>
      </c>
      <c r="K532" s="35">
        <f t="shared" si="129"/>
        <v>0</v>
      </c>
      <c r="L532" s="35">
        <f t="shared" si="129"/>
        <v>0</v>
      </c>
      <c r="M532" s="35">
        <f t="shared" si="129"/>
        <v>0</v>
      </c>
      <c r="N532" s="35">
        <f t="shared" si="129"/>
        <v>0</v>
      </c>
      <c r="O532" s="35">
        <f t="shared" si="129"/>
        <v>0</v>
      </c>
      <c r="P532" s="35">
        <f t="shared" si="129"/>
        <v>0</v>
      </c>
      <c r="Q532" s="35">
        <f t="shared" si="129"/>
        <v>0</v>
      </c>
      <c r="R532" s="35">
        <f t="shared" si="129"/>
        <v>0</v>
      </c>
      <c r="S532" s="35">
        <f t="shared" si="129"/>
        <v>0</v>
      </c>
      <c r="T532" s="35">
        <f t="shared" si="129"/>
        <v>0</v>
      </c>
      <c r="U532" s="35">
        <f t="shared" si="129"/>
        <v>0</v>
      </c>
      <c r="V532" s="35">
        <f t="shared" si="129"/>
        <v>0</v>
      </c>
      <c r="W532" s="35">
        <f t="shared" si="129"/>
        <v>0</v>
      </c>
      <c r="X532" s="35">
        <f t="shared" si="129"/>
        <v>0</v>
      </c>
      <c r="Y532" s="35">
        <f t="shared" si="129"/>
        <v>0</v>
      </c>
      <c r="Z532" s="35">
        <f t="shared" si="129"/>
        <v>0</v>
      </c>
      <c r="AA532" s="35">
        <f t="shared" si="129"/>
        <v>0</v>
      </c>
      <c r="AB532" s="35">
        <f t="shared" si="129"/>
        <v>0</v>
      </c>
      <c r="AC532" s="35">
        <f t="shared" si="129"/>
        <v>0</v>
      </c>
      <c r="AD532" s="35">
        <f t="shared" si="129"/>
        <v>0</v>
      </c>
      <c r="AE532" s="35">
        <f t="shared" si="129"/>
        <v>0</v>
      </c>
    </row>
    <row r="533" spans="1:31" x14ac:dyDescent="0.2">
      <c r="A533" s="9" t="s">
        <v>450</v>
      </c>
      <c r="B533" s="4" t="s">
        <v>413</v>
      </c>
      <c r="C533" s="35">
        <f>+C226</f>
        <v>9.5435542271645797E-5</v>
      </c>
      <c r="D533" s="35">
        <f t="shared" ref="D533:AE533" si="130">+D226</f>
        <v>9.648284262871431E-5</v>
      </c>
      <c r="E533" s="35">
        <f t="shared" si="130"/>
        <v>8.2976818042521986E-5</v>
      </c>
      <c r="F533" s="35">
        <f t="shared" si="130"/>
        <v>7.8047532776382521E-5</v>
      </c>
      <c r="G533" s="35">
        <f t="shared" si="130"/>
        <v>7.9597990995173106E-5</v>
      </c>
      <c r="H533" s="35">
        <f t="shared" si="130"/>
        <v>6.1577400732637988E-5</v>
      </c>
      <c r="I533" s="35">
        <f t="shared" si="130"/>
        <v>5.9882454184396073E-5</v>
      </c>
      <c r="J533" s="35">
        <f t="shared" si="130"/>
        <v>5.8438258278324223E-5</v>
      </c>
      <c r="K533" s="35">
        <f t="shared" si="130"/>
        <v>5.4823902396589649E-5</v>
      </c>
      <c r="L533" s="35">
        <f t="shared" si="130"/>
        <v>5.0705668645010728E-5</v>
      </c>
      <c r="M533" s="35">
        <f t="shared" si="130"/>
        <v>4.6994687697371818E-5</v>
      </c>
      <c r="N533" s="35">
        <f t="shared" si="130"/>
        <v>1.0808282254821036E-4</v>
      </c>
      <c r="O533" s="35">
        <f t="shared" si="130"/>
        <v>1.0834034677045915E-4</v>
      </c>
      <c r="P533" s="35">
        <f t="shared" si="130"/>
        <v>9.7127391229525454E-5</v>
      </c>
      <c r="Q533" s="35">
        <f t="shared" si="130"/>
        <v>1.275293965716345E-4</v>
      </c>
      <c r="R533" s="35">
        <f t="shared" si="130"/>
        <v>1.6532880269874578E-4</v>
      </c>
      <c r="S533" s="35">
        <f t="shared" si="130"/>
        <v>1.9044236921720648E-4</v>
      </c>
      <c r="T533" s="35">
        <f t="shared" si="130"/>
        <v>1.9479204723621337E-4</v>
      </c>
      <c r="U533" s="35">
        <f t="shared" si="130"/>
        <v>1.894478041659496E-4</v>
      </c>
      <c r="V533" s="35">
        <f t="shared" si="130"/>
        <v>1.8390904750812428E-4</v>
      </c>
      <c r="W533" s="35">
        <f t="shared" si="130"/>
        <v>1.9366271187907602E-4</v>
      </c>
      <c r="X533" s="35">
        <f t="shared" si="130"/>
        <v>2.0020863530807715E-4</v>
      </c>
      <c r="Y533" s="35">
        <f t="shared" si="130"/>
        <v>2.2055008940898057E-4</v>
      </c>
      <c r="Z533" s="35">
        <f t="shared" si="130"/>
        <v>1.9833831371025314E-4</v>
      </c>
      <c r="AA533" s="35">
        <f t="shared" si="130"/>
        <v>1.8821137959045532E-4</v>
      </c>
      <c r="AB533" s="35">
        <f t="shared" si="130"/>
        <v>1.998076808812923E-4</v>
      </c>
      <c r="AC533" s="35">
        <f t="shared" si="130"/>
        <v>2.0222702180147629E-4</v>
      </c>
      <c r="AD533" s="35">
        <f t="shared" si="130"/>
        <v>1.9549822967265522E-4</v>
      </c>
      <c r="AE533" s="35">
        <f t="shared" si="130"/>
        <v>1.9893218892333425E-4</v>
      </c>
    </row>
    <row r="534" spans="1:31" x14ac:dyDescent="0.2">
      <c r="A534" s="9" t="s">
        <v>454</v>
      </c>
      <c r="B534" s="4" t="s">
        <v>421</v>
      </c>
      <c r="C534" s="35">
        <f>+C230</f>
        <v>6.6425092053571419E-4</v>
      </c>
      <c r="D534" s="35">
        <f t="shared" ref="D534:AE534" si="131">+D230</f>
        <v>6.785347992499999E-4</v>
      </c>
      <c r="E534" s="35">
        <f t="shared" si="131"/>
        <v>6.9281867796428572E-4</v>
      </c>
      <c r="F534" s="35">
        <f t="shared" si="131"/>
        <v>7.0710255667857133E-4</v>
      </c>
      <c r="G534" s="35">
        <f t="shared" si="131"/>
        <v>7.2138643539285704E-4</v>
      </c>
      <c r="H534" s="35">
        <f t="shared" si="131"/>
        <v>7.3567031410714276E-4</v>
      </c>
      <c r="I534" s="35">
        <f t="shared" si="131"/>
        <v>7.4995419282142847E-4</v>
      </c>
      <c r="J534" s="35">
        <f t="shared" si="131"/>
        <v>7.6423807153571408E-4</v>
      </c>
      <c r="K534" s="35">
        <f t="shared" si="131"/>
        <v>7.8444679684642842E-4</v>
      </c>
      <c r="L534" s="35">
        <f t="shared" si="131"/>
        <v>8.0465552215714276E-4</v>
      </c>
      <c r="M534" s="35">
        <f t="shared" si="131"/>
        <v>8.2486424746785699E-4</v>
      </c>
      <c r="N534" s="35">
        <f t="shared" si="131"/>
        <v>8.4507297277857133E-4</v>
      </c>
      <c r="O534" s="35">
        <f t="shared" si="131"/>
        <v>8.6528169808928568E-4</v>
      </c>
      <c r="P534" s="35">
        <f t="shared" si="131"/>
        <v>8.8549042339999991E-4</v>
      </c>
      <c r="Q534" s="35">
        <f t="shared" si="131"/>
        <v>9.0569914871071425E-4</v>
      </c>
      <c r="R534" s="35">
        <f t="shared" si="131"/>
        <v>9.2590787402142848E-4</v>
      </c>
      <c r="S534" s="35">
        <f t="shared" si="131"/>
        <v>9.4611659933214272E-4</v>
      </c>
      <c r="T534" s="35">
        <f t="shared" si="131"/>
        <v>9.6632532464285695E-4</v>
      </c>
      <c r="U534" s="35">
        <f t="shared" si="131"/>
        <v>1.0741755854761904E-3</v>
      </c>
      <c r="V534" s="35">
        <f t="shared" si="131"/>
        <v>1.1820258463095237E-3</v>
      </c>
      <c r="W534" s="35">
        <f t="shared" si="131"/>
        <v>1.2898761071428568E-3</v>
      </c>
      <c r="X534" s="35">
        <f t="shared" si="131"/>
        <v>1.1875796428571425E-3</v>
      </c>
      <c r="Y534" s="35">
        <f t="shared" si="131"/>
        <v>1.3604253928571426E-3</v>
      </c>
      <c r="Z534" s="35">
        <f t="shared" si="131"/>
        <v>1.147601714285714E-3</v>
      </c>
      <c r="AA534" s="35">
        <f t="shared" si="131"/>
        <v>1.3745352499999999E-3</v>
      </c>
      <c r="AB534" s="35">
        <f t="shared" si="131"/>
        <v>1.5226887499999995E-3</v>
      </c>
      <c r="AC534" s="35">
        <f t="shared" si="131"/>
        <v>1.6708422499999995E-3</v>
      </c>
      <c r="AD534" s="35">
        <f t="shared" si="131"/>
        <v>1.8189957499999997E-3</v>
      </c>
      <c r="AE534" s="35">
        <f t="shared" si="131"/>
        <v>1.9671492499999995E-3</v>
      </c>
    </row>
    <row r="535" spans="1:31" x14ac:dyDescent="0.2">
      <c r="A535" s="9" t="s">
        <v>464</v>
      </c>
      <c r="B535" s="4" t="s">
        <v>465</v>
      </c>
      <c r="C535" s="35">
        <f>+C240</f>
        <v>3.3174069516372848E-3</v>
      </c>
      <c r="D535" s="35">
        <f t="shared" ref="D535:AE535" si="132">+D240</f>
        <v>3.38401469252925E-3</v>
      </c>
      <c r="E535" s="35">
        <f t="shared" si="132"/>
        <v>3.476786273362236E-3</v>
      </c>
      <c r="F535" s="35">
        <f t="shared" si="132"/>
        <v>3.559571048678118E-3</v>
      </c>
      <c r="G535" s="35">
        <f t="shared" si="132"/>
        <v>3.6460763774797036E-3</v>
      </c>
      <c r="H535" s="35">
        <f t="shared" si="132"/>
        <v>3.7538142388724282E-3</v>
      </c>
      <c r="I535" s="35">
        <f t="shared" si="132"/>
        <v>3.8434045360308693E-3</v>
      </c>
      <c r="J535" s="35">
        <f t="shared" si="132"/>
        <v>3.9869342729209733E-3</v>
      </c>
      <c r="K535" s="35">
        <f t="shared" si="132"/>
        <v>4.038879124731329E-3</v>
      </c>
      <c r="L535" s="35">
        <f t="shared" si="132"/>
        <v>4.0973496081629793E-3</v>
      </c>
      <c r="M535" s="35">
        <f t="shared" si="132"/>
        <v>4.1291805377630456E-3</v>
      </c>
      <c r="N535" s="35">
        <f t="shared" si="132"/>
        <v>4.348386519917544E-3</v>
      </c>
      <c r="O535" s="35">
        <f t="shared" si="132"/>
        <v>4.3903973053218085E-3</v>
      </c>
      <c r="P535" s="35">
        <f t="shared" si="132"/>
        <v>4.4000281872763006E-3</v>
      </c>
      <c r="Q535" s="35">
        <f t="shared" si="132"/>
        <v>4.4243528585430365E-3</v>
      </c>
      <c r="R535" s="35">
        <f t="shared" si="132"/>
        <v>4.463579032855965E-3</v>
      </c>
      <c r="S535" s="35">
        <f t="shared" si="132"/>
        <v>4.4995080026139786E-3</v>
      </c>
      <c r="T535" s="35">
        <f t="shared" si="132"/>
        <v>4.5250543082902819E-3</v>
      </c>
      <c r="U535" s="35">
        <f t="shared" si="132"/>
        <v>4.9323199244472558E-3</v>
      </c>
      <c r="V535" s="35">
        <f t="shared" si="132"/>
        <v>5.3392522075064548E-3</v>
      </c>
      <c r="W535" s="35">
        <f t="shared" si="132"/>
        <v>5.7531043558533557E-3</v>
      </c>
      <c r="X535" s="35">
        <f t="shared" si="132"/>
        <v>5.3334615585797088E-3</v>
      </c>
      <c r="Y535" s="35">
        <f t="shared" si="132"/>
        <v>6.0755760441116684E-3</v>
      </c>
      <c r="Z535" s="35">
        <f t="shared" si="132"/>
        <v>5.2262709528804905E-3</v>
      </c>
      <c r="AA535" s="35">
        <f t="shared" si="132"/>
        <v>6.0915166608458537E-3</v>
      </c>
      <c r="AB535" s="35">
        <f t="shared" si="132"/>
        <v>6.6661645811967934E-3</v>
      </c>
      <c r="AC535" s="35">
        <f t="shared" si="132"/>
        <v>7.2614306429714965E-3</v>
      </c>
      <c r="AD535" s="35">
        <f t="shared" si="132"/>
        <v>7.8491346069631991E-3</v>
      </c>
      <c r="AE535" s="35">
        <f t="shared" si="132"/>
        <v>8.4479770380412496E-3</v>
      </c>
    </row>
    <row r="536" spans="1:31" x14ac:dyDescent="0.2">
      <c r="A536" s="9" t="s">
        <v>477</v>
      </c>
      <c r="B536" s="4" t="s">
        <v>478</v>
      </c>
      <c r="C536" s="21">
        <f t="shared" ref="C536:AE536" si="133">+C537+C538+C539+C540</f>
        <v>0</v>
      </c>
      <c r="D536" s="21">
        <f t="shared" si="133"/>
        <v>0</v>
      </c>
      <c r="E536" s="21">
        <f t="shared" si="133"/>
        <v>0</v>
      </c>
      <c r="F536" s="21">
        <f t="shared" si="133"/>
        <v>0</v>
      </c>
      <c r="G536" s="21">
        <f t="shared" si="133"/>
        <v>0</v>
      </c>
      <c r="H536" s="21">
        <f t="shared" si="133"/>
        <v>0</v>
      </c>
      <c r="I536" s="21">
        <f t="shared" si="133"/>
        <v>0</v>
      </c>
      <c r="J536" s="21">
        <f t="shared" si="133"/>
        <v>0</v>
      </c>
      <c r="K536" s="21">
        <f t="shared" si="133"/>
        <v>0</v>
      </c>
      <c r="L536" s="21">
        <f t="shared" si="133"/>
        <v>0</v>
      </c>
      <c r="M536" s="21">
        <f t="shared" si="133"/>
        <v>0</v>
      </c>
      <c r="N536" s="21">
        <f t="shared" si="133"/>
        <v>0</v>
      </c>
      <c r="O536" s="21">
        <f t="shared" si="133"/>
        <v>0</v>
      </c>
      <c r="P536" s="21">
        <f t="shared" si="133"/>
        <v>0</v>
      </c>
      <c r="Q536" s="21">
        <f t="shared" si="133"/>
        <v>0</v>
      </c>
      <c r="R536" s="21">
        <f t="shared" si="133"/>
        <v>0</v>
      </c>
      <c r="S536" s="21">
        <f t="shared" si="133"/>
        <v>0</v>
      </c>
      <c r="T536" s="21">
        <f t="shared" si="133"/>
        <v>0</v>
      </c>
      <c r="U536" s="21">
        <f t="shared" si="133"/>
        <v>0</v>
      </c>
      <c r="V536" s="21">
        <f t="shared" si="133"/>
        <v>0</v>
      </c>
      <c r="W536" s="21">
        <f t="shared" si="133"/>
        <v>0</v>
      </c>
      <c r="X536" s="21">
        <f t="shared" si="133"/>
        <v>0</v>
      </c>
      <c r="Y536" s="21">
        <f t="shared" si="133"/>
        <v>0</v>
      </c>
      <c r="Z536" s="21">
        <f t="shared" si="133"/>
        <v>0</v>
      </c>
      <c r="AA536" s="21">
        <f t="shared" si="133"/>
        <v>0</v>
      </c>
      <c r="AB536" s="21">
        <f t="shared" si="133"/>
        <v>0</v>
      </c>
      <c r="AC536" s="21">
        <f t="shared" si="133"/>
        <v>0</v>
      </c>
      <c r="AD536" s="21">
        <f t="shared" si="133"/>
        <v>0</v>
      </c>
      <c r="AE536" s="21">
        <f t="shared" si="13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4">+C542+C543</f>
        <v>0.59874351228937273</v>
      </c>
      <c r="D541" s="21">
        <f t="shared" si="134"/>
        <v>0.57420287896641564</v>
      </c>
      <c r="E541" s="21">
        <f t="shared" si="134"/>
        <v>0.60826708337044066</v>
      </c>
      <c r="F541" s="21">
        <f t="shared" si="134"/>
        <v>0.62895548816516123</v>
      </c>
      <c r="G541" s="21">
        <f t="shared" si="134"/>
        <v>0.62160869436893951</v>
      </c>
      <c r="H541" s="21">
        <f t="shared" si="134"/>
        <v>0.64160745266385411</v>
      </c>
      <c r="I541" s="21">
        <f t="shared" si="134"/>
        <v>0.62717538520268323</v>
      </c>
      <c r="J541" s="21">
        <f t="shared" si="134"/>
        <v>0.6356268780225397</v>
      </c>
      <c r="K541" s="21">
        <f t="shared" si="134"/>
        <v>0.63211411001097473</v>
      </c>
      <c r="L541" s="21">
        <f t="shared" si="134"/>
        <v>0.66332141041810244</v>
      </c>
      <c r="M541" s="21">
        <f t="shared" si="134"/>
        <v>0.62595255007494899</v>
      </c>
      <c r="N541" s="21">
        <f t="shared" si="134"/>
        <v>0.65052286774445012</v>
      </c>
      <c r="O541" s="21">
        <f t="shared" si="134"/>
        <v>0.68170620024386097</v>
      </c>
      <c r="P541" s="21">
        <f t="shared" si="134"/>
        <v>0.64203047590648354</v>
      </c>
      <c r="Q541" s="21">
        <f t="shared" si="134"/>
        <v>0.72362009860319787</v>
      </c>
      <c r="R541" s="21">
        <f t="shared" si="134"/>
        <v>0.67803028118454367</v>
      </c>
      <c r="S541" s="21">
        <f t="shared" si="134"/>
        <v>0.7067073737320464</v>
      </c>
      <c r="T541" s="21">
        <f t="shared" si="134"/>
        <v>0.76188232227929409</v>
      </c>
      <c r="U541" s="21">
        <f t="shared" si="134"/>
        <v>0.80668864729828993</v>
      </c>
      <c r="V541" s="21">
        <f t="shared" si="134"/>
        <v>0.83066704693020144</v>
      </c>
      <c r="W541" s="21">
        <f t="shared" si="134"/>
        <v>0.82871891855314561</v>
      </c>
      <c r="X541" s="21">
        <f t="shared" si="134"/>
        <v>0.71661610900932138</v>
      </c>
      <c r="Y541" s="21">
        <f t="shared" si="134"/>
        <v>0.62253797704087743</v>
      </c>
      <c r="Z541" s="21">
        <f t="shared" si="134"/>
        <v>0.60915874468930287</v>
      </c>
      <c r="AA541" s="21">
        <f t="shared" si="134"/>
        <v>0.62552537929009877</v>
      </c>
      <c r="AB541" s="21">
        <f t="shared" si="134"/>
        <v>0.61904813109528711</v>
      </c>
      <c r="AC541" s="21">
        <f t="shared" si="134"/>
        <v>0.6533496132985761</v>
      </c>
      <c r="AD541" s="21">
        <f t="shared" si="134"/>
        <v>0.68869692744623723</v>
      </c>
      <c r="AE541" s="21">
        <f t="shared" si="134"/>
        <v>0.72321631090651983</v>
      </c>
    </row>
    <row r="542" spans="1:31" x14ac:dyDescent="0.2">
      <c r="A542" s="9" t="s">
        <v>488</v>
      </c>
      <c r="B542" s="4" t="s">
        <v>489</v>
      </c>
      <c r="C542" s="35">
        <f>+C258</f>
        <v>0.52604189941916557</v>
      </c>
      <c r="D542" s="35">
        <f t="shared" ref="D542:AE542" si="135">+D258</f>
        <v>0.50360510060908337</v>
      </c>
      <c r="E542" s="35">
        <f t="shared" si="135"/>
        <v>0.53678371342401132</v>
      </c>
      <c r="F542" s="35">
        <f t="shared" si="135"/>
        <v>0.5557159999170147</v>
      </c>
      <c r="G542" s="35">
        <f t="shared" si="135"/>
        <v>0.54902557835874133</v>
      </c>
      <c r="H542" s="35">
        <f t="shared" si="135"/>
        <v>0.5680712050689215</v>
      </c>
      <c r="I542" s="35">
        <f t="shared" si="135"/>
        <v>0.55439954802127989</v>
      </c>
      <c r="J542" s="35">
        <f t="shared" si="135"/>
        <v>0.56288056996296831</v>
      </c>
      <c r="K542" s="35">
        <f t="shared" si="135"/>
        <v>0.55925975708616982</v>
      </c>
      <c r="L542" s="35">
        <f t="shared" si="135"/>
        <v>0.58719262742622524</v>
      </c>
      <c r="M542" s="35">
        <f t="shared" si="135"/>
        <v>0.55282847790677803</v>
      </c>
      <c r="N542" s="35">
        <f t="shared" si="135"/>
        <v>0.57472774290727213</v>
      </c>
      <c r="O542" s="35">
        <f t="shared" si="135"/>
        <v>0.60259315123438484</v>
      </c>
      <c r="P542" s="35">
        <f t="shared" si="135"/>
        <v>0.56611312335171859</v>
      </c>
      <c r="Q542" s="35">
        <f t="shared" si="135"/>
        <v>0.63981701469605456</v>
      </c>
      <c r="R542" s="35">
        <f t="shared" si="135"/>
        <v>0.59794646372169113</v>
      </c>
      <c r="S542" s="35">
        <f t="shared" si="135"/>
        <v>0.62354004965076548</v>
      </c>
      <c r="T542" s="35">
        <f t="shared" si="135"/>
        <v>0.67320055436618198</v>
      </c>
      <c r="U542" s="35">
        <f t="shared" si="135"/>
        <v>0.71361884224193683</v>
      </c>
      <c r="V542" s="35">
        <f t="shared" si="135"/>
        <v>0.73498706822602544</v>
      </c>
      <c r="W542" s="35">
        <f t="shared" si="135"/>
        <v>0.73261805257086576</v>
      </c>
      <c r="X542" s="35">
        <f t="shared" si="135"/>
        <v>0.63276664432010765</v>
      </c>
      <c r="Y542" s="35">
        <f t="shared" si="135"/>
        <v>0.54847419019718735</v>
      </c>
      <c r="Z542" s="35">
        <f t="shared" si="135"/>
        <v>0.53810683964178097</v>
      </c>
      <c r="AA542" s="35">
        <f t="shared" si="135"/>
        <v>0.55385753160675899</v>
      </c>
      <c r="AB542" s="35">
        <f t="shared" si="135"/>
        <v>0.54875535852496415</v>
      </c>
      <c r="AC542" s="35">
        <f t="shared" si="135"/>
        <v>0.57890251689916628</v>
      </c>
      <c r="AD542" s="35">
        <f t="shared" si="135"/>
        <v>0.61008872946166215</v>
      </c>
      <c r="AE542" s="35">
        <f t="shared" si="135"/>
        <v>0.64044151575451491</v>
      </c>
    </row>
    <row r="543" spans="1:31" x14ac:dyDescent="0.2">
      <c r="A543" s="9" t="s">
        <v>509</v>
      </c>
      <c r="B543" s="4" t="s">
        <v>510</v>
      </c>
      <c r="C543" s="35">
        <f>+C269</f>
        <v>7.2701612870207127E-2</v>
      </c>
      <c r="D543" s="35">
        <f t="shared" ref="D543:AE543" si="136">+D269</f>
        <v>7.0597778357332275E-2</v>
      </c>
      <c r="E543" s="35">
        <f t="shared" si="136"/>
        <v>7.1483369946429287E-2</v>
      </c>
      <c r="F543" s="35">
        <f t="shared" si="136"/>
        <v>7.3239488248146564E-2</v>
      </c>
      <c r="G543" s="35">
        <f t="shared" si="136"/>
        <v>7.258311601019822E-2</v>
      </c>
      <c r="H543" s="35">
        <f t="shared" si="136"/>
        <v>7.3536247594932574E-2</v>
      </c>
      <c r="I543" s="35">
        <f t="shared" si="136"/>
        <v>7.2775837181403374E-2</v>
      </c>
      <c r="J543" s="35">
        <f t="shared" si="136"/>
        <v>7.2746308059571385E-2</v>
      </c>
      <c r="K543" s="35">
        <f t="shared" si="136"/>
        <v>7.2854352924804938E-2</v>
      </c>
      <c r="L543" s="35">
        <f t="shared" si="136"/>
        <v>7.6128782991877211E-2</v>
      </c>
      <c r="M543" s="35">
        <f t="shared" si="136"/>
        <v>7.3124072168170948E-2</v>
      </c>
      <c r="N543" s="35">
        <f t="shared" si="136"/>
        <v>7.5795124837178013E-2</v>
      </c>
      <c r="O543" s="35">
        <f t="shared" si="136"/>
        <v>7.9113049009476077E-2</v>
      </c>
      <c r="P543" s="35">
        <f t="shared" si="136"/>
        <v>7.5917352554764991E-2</v>
      </c>
      <c r="Q543" s="35">
        <f t="shared" si="136"/>
        <v>8.3803083907143305E-2</v>
      </c>
      <c r="R543" s="35">
        <f t="shared" si="136"/>
        <v>8.0083817462852577E-2</v>
      </c>
      <c r="S543" s="35">
        <f t="shared" si="136"/>
        <v>8.3167324081280927E-2</v>
      </c>
      <c r="T543" s="35">
        <f t="shared" si="136"/>
        <v>8.8681767913112164E-2</v>
      </c>
      <c r="U543" s="35">
        <f t="shared" si="136"/>
        <v>9.3069805056353122E-2</v>
      </c>
      <c r="V543" s="35">
        <f t="shared" si="136"/>
        <v>9.5679978704175953E-2</v>
      </c>
      <c r="W543" s="35">
        <f t="shared" si="136"/>
        <v>9.6100865982279876E-2</v>
      </c>
      <c r="X543" s="35">
        <f t="shared" si="136"/>
        <v>8.3849464689213685E-2</v>
      </c>
      <c r="Y543" s="35">
        <f t="shared" si="136"/>
        <v>7.4063786843690096E-2</v>
      </c>
      <c r="Z543" s="35">
        <f t="shared" si="136"/>
        <v>7.1051905047521874E-2</v>
      </c>
      <c r="AA543" s="35">
        <f t="shared" si="136"/>
        <v>7.1667847683339753E-2</v>
      </c>
      <c r="AB543" s="35">
        <f t="shared" si="136"/>
        <v>7.0292772570322987E-2</v>
      </c>
      <c r="AC543" s="35">
        <f t="shared" si="136"/>
        <v>7.4447096399409787E-2</v>
      </c>
      <c r="AD543" s="35">
        <f t="shared" si="136"/>
        <v>7.8608197984575079E-2</v>
      </c>
      <c r="AE543" s="35">
        <f t="shared" si="136"/>
        <v>8.2774795152004879E-2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7">+C546+C547+C548</f>
        <v>4.9788333101988148E-3</v>
      </c>
      <c r="D545" s="21">
        <f t="shared" si="137"/>
        <v>4.7106724023149677E-3</v>
      </c>
      <c r="E545" s="21">
        <f t="shared" si="137"/>
        <v>4.7956179496374627E-3</v>
      </c>
      <c r="F545" s="21">
        <f t="shared" si="137"/>
        <v>4.5984982312030458E-3</v>
      </c>
      <c r="G545" s="21">
        <f t="shared" si="137"/>
        <v>4.5509318197429292E-3</v>
      </c>
      <c r="H545" s="21">
        <f t="shared" si="137"/>
        <v>4.3506396255222502E-3</v>
      </c>
      <c r="I545" s="21">
        <f t="shared" si="137"/>
        <v>3.9922061246043285E-3</v>
      </c>
      <c r="J545" s="21">
        <f t="shared" si="137"/>
        <v>3.9824654528936116E-3</v>
      </c>
      <c r="K545" s="21">
        <f t="shared" si="137"/>
        <v>3.8887669922718984E-3</v>
      </c>
      <c r="L545" s="21">
        <f t="shared" si="137"/>
        <v>3.6004403873362827E-3</v>
      </c>
      <c r="M545" s="21">
        <f t="shared" si="137"/>
        <v>3.3273244173604036E-3</v>
      </c>
      <c r="N545" s="21">
        <f t="shared" si="137"/>
        <v>3.2303645253219091E-3</v>
      </c>
      <c r="O545" s="21">
        <f t="shared" si="137"/>
        <v>3.1443483798825438E-3</v>
      </c>
      <c r="P545" s="21">
        <f t="shared" si="137"/>
        <v>3.0981636327491579E-3</v>
      </c>
      <c r="Q545" s="21">
        <f t="shared" si="137"/>
        <v>2.9323085327380097E-3</v>
      </c>
      <c r="R545" s="21">
        <f t="shared" si="137"/>
        <v>2.7764935779360615E-3</v>
      </c>
      <c r="S545" s="21">
        <f t="shared" si="137"/>
        <v>2.5769203110500381E-3</v>
      </c>
      <c r="T545" s="21">
        <f t="shared" si="137"/>
        <v>2.3797641932732051E-3</v>
      </c>
      <c r="U545" s="21">
        <f t="shared" si="137"/>
        <v>2.1827437024196789E-3</v>
      </c>
      <c r="V545" s="21">
        <f t="shared" si="137"/>
        <v>1.9894182165939968E-3</v>
      </c>
      <c r="W545" s="21">
        <f t="shared" si="137"/>
        <v>1.6852651809538082E-3</v>
      </c>
      <c r="X545" s="21">
        <f t="shared" si="137"/>
        <v>1.7180586557234978E-3</v>
      </c>
      <c r="Y545" s="21">
        <f t="shared" si="137"/>
        <v>1.681735884547079E-3</v>
      </c>
      <c r="Z545" s="21">
        <f t="shared" si="137"/>
        <v>1.6301453164265587E-3</v>
      </c>
      <c r="AA545" s="21">
        <f t="shared" si="137"/>
        <v>1.6846081688391471E-3</v>
      </c>
      <c r="AB545" s="21">
        <f t="shared" si="137"/>
        <v>1.6585275616272366E-3</v>
      </c>
      <c r="AC545" s="21">
        <f t="shared" si="137"/>
        <v>1.6057147385119769E-3</v>
      </c>
      <c r="AD545" s="21">
        <f t="shared" si="137"/>
        <v>1.6109699730132174E-3</v>
      </c>
      <c r="AE545" s="21">
        <f t="shared" si="137"/>
        <v>1.6159545255709925E-3</v>
      </c>
    </row>
    <row r="546" spans="1:31" x14ac:dyDescent="0.2">
      <c r="A546" s="9" t="s">
        <v>534</v>
      </c>
      <c r="B546" s="4" t="s">
        <v>798</v>
      </c>
      <c r="C546" s="36">
        <f t="shared" ref="C546:R548" si="138">+C288</f>
        <v>6.6498220919881522E-4</v>
      </c>
      <c r="D546" s="36">
        <f t="shared" si="138"/>
        <v>3.1412271499496803E-4</v>
      </c>
      <c r="E546" s="36">
        <f t="shared" si="138"/>
        <v>5.0377370707746288E-4</v>
      </c>
      <c r="F546" s="36">
        <f t="shared" si="138"/>
        <v>3.687278348830453E-4</v>
      </c>
      <c r="G546" s="36">
        <f t="shared" si="138"/>
        <v>3.2375409434292886E-4</v>
      </c>
      <c r="H546" s="36">
        <f t="shared" si="138"/>
        <v>2.7997304372225112E-4</v>
      </c>
      <c r="I546" s="36">
        <f t="shared" si="138"/>
        <v>8.7740991084328941E-5</v>
      </c>
      <c r="J546" s="36">
        <f t="shared" si="138"/>
        <v>2.3140580993361322E-4</v>
      </c>
      <c r="K546" s="36">
        <f t="shared" si="138"/>
        <v>2.8172418045189856E-4</v>
      </c>
      <c r="L546" s="36">
        <f t="shared" si="138"/>
        <v>1.4127139013628295E-4</v>
      </c>
      <c r="M546" s="36">
        <f t="shared" si="138"/>
        <v>1.1406786666040294E-4</v>
      </c>
      <c r="N546" s="36">
        <f t="shared" si="138"/>
        <v>1.3328962475190915E-4</v>
      </c>
      <c r="O546" s="36">
        <f t="shared" si="138"/>
        <v>1.6107711317254328E-4</v>
      </c>
      <c r="P546" s="36">
        <f t="shared" si="138"/>
        <v>2.3262256687915748E-4</v>
      </c>
      <c r="Q546" s="36">
        <f t="shared" si="138"/>
        <v>2.0739620273800915E-4</v>
      </c>
      <c r="R546" s="36">
        <f t="shared" si="138"/>
        <v>1.9488090093606209E-4</v>
      </c>
      <c r="S546" s="36">
        <f t="shared" ref="D546:AE548" si="139">+S288</f>
        <v>1.2736859378003799E-4</v>
      </c>
      <c r="T546" s="36">
        <f t="shared" si="139"/>
        <v>9.6641548113205361E-5</v>
      </c>
      <c r="U546" s="36">
        <f t="shared" si="139"/>
        <v>1.4327324267967846E-4</v>
      </c>
      <c r="V546" s="36">
        <f t="shared" si="139"/>
        <v>1.8516895078899703E-4</v>
      </c>
      <c r="W546" s="36">
        <f t="shared" si="139"/>
        <v>1.1164951985380763E-4</v>
      </c>
      <c r="X546" s="36">
        <f t="shared" si="139"/>
        <v>1.2280468492349722E-4</v>
      </c>
      <c r="Y546" s="36">
        <f t="shared" si="139"/>
        <v>7.6742516947078817E-5</v>
      </c>
      <c r="Z546" s="36">
        <f t="shared" si="139"/>
        <v>1.952482347655873E-5</v>
      </c>
      <c r="AA546" s="36">
        <f t="shared" si="139"/>
        <v>7.0532610989146262E-5</v>
      </c>
      <c r="AB546" s="36">
        <f t="shared" si="139"/>
        <v>3.5727637777236166E-5</v>
      </c>
      <c r="AC546" s="36">
        <f t="shared" si="139"/>
        <v>1.1255333161976099E-5</v>
      </c>
      <c r="AD546" s="36">
        <f t="shared" si="139"/>
        <v>1.4805979813217411E-5</v>
      </c>
      <c r="AE546" s="36">
        <f t="shared" si="139"/>
        <v>1.808594452099212E-5</v>
      </c>
    </row>
    <row r="547" spans="1:31" x14ac:dyDescent="0.2">
      <c r="A547" s="9" t="s">
        <v>535</v>
      </c>
      <c r="B547" s="4" t="s">
        <v>799</v>
      </c>
      <c r="C547" s="36">
        <f t="shared" si="138"/>
        <v>4.3138511009999997E-3</v>
      </c>
      <c r="D547" s="36">
        <f t="shared" si="139"/>
        <v>4.39654968732E-3</v>
      </c>
      <c r="E547" s="36">
        <f t="shared" si="139"/>
        <v>4.2918442425600003E-3</v>
      </c>
      <c r="F547" s="36">
        <f t="shared" si="139"/>
        <v>4.2297703963200001E-3</v>
      </c>
      <c r="G547" s="36">
        <f t="shared" si="139"/>
        <v>4.2271777254E-3</v>
      </c>
      <c r="H547" s="36">
        <f t="shared" si="139"/>
        <v>4.0706665817999994E-3</v>
      </c>
      <c r="I547" s="36">
        <f t="shared" si="139"/>
        <v>3.9044651335199999E-3</v>
      </c>
      <c r="J547" s="36">
        <f t="shared" si="139"/>
        <v>3.7510596429599988E-3</v>
      </c>
      <c r="K547" s="36">
        <f t="shared" si="139"/>
        <v>3.6070428118200001E-3</v>
      </c>
      <c r="L547" s="36">
        <f t="shared" si="139"/>
        <v>3.4591689972E-3</v>
      </c>
      <c r="M547" s="36">
        <f t="shared" si="139"/>
        <v>3.2132565507000006E-3</v>
      </c>
      <c r="N547" s="36">
        <f t="shared" si="139"/>
        <v>3.0970749005700001E-3</v>
      </c>
      <c r="O547" s="36">
        <f t="shared" si="139"/>
        <v>2.9832712667100005E-3</v>
      </c>
      <c r="P547" s="36">
        <f t="shared" si="139"/>
        <v>2.8655410658700005E-3</v>
      </c>
      <c r="Q547" s="36">
        <f t="shared" si="139"/>
        <v>2.7249123300000008E-3</v>
      </c>
      <c r="R547" s="36">
        <f t="shared" si="139"/>
        <v>2.5816126769999995E-3</v>
      </c>
      <c r="S547" s="36">
        <f t="shared" si="139"/>
        <v>2.4495517172700002E-3</v>
      </c>
      <c r="T547" s="36">
        <f t="shared" si="139"/>
        <v>2.2831226451599999E-3</v>
      </c>
      <c r="U547" s="36">
        <f t="shared" si="139"/>
        <v>2.0394704597400002E-3</v>
      </c>
      <c r="V547" s="36">
        <f t="shared" si="139"/>
        <v>1.8042492658049999E-3</v>
      </c>
      <c r="W547" s="36">
        <f t="shared" si="139"/>
        <v>1.5736156611000005E-3</v>
      </c>
      <c r="X547" s="36">
        <f t="shared" si="139"/>
        <v>1.5952539708000005E-3</v>
      </c>
      <c r="Y547" s="36">
        <f t="shared" si="139"/>
        <v>1.6049933676000002E-3</v>
      </c>
      <c r="Z547" s="36">
        <f t="shared" si="139"/>
        <v>1.6106204929499999E-3</v>
      </c>
      <c r="AA547" s="36">
        <f t="shared" si="139"/>
        <v>1.6140755578500008E-3</v>
      </c>
      <c r="AB547" s="36">
        <f t="shared" si="139"/>
        <v>1.6227999238500005E-3</v>
      </c>
      <c r="AC547" s="36">
        <f t="shared" si="139"/>
        <v>1.5944594053500009E-3</v>
      </c>
      <c r="AD547" s="36">
        <f t="shared" si="139"/>
        <v>1.5961639931999999E-3</v>
      </c>
      <c r="AE547" s="36">
        <f t="shared" si="139"/>
        <v>1.5978685810500003E-3</v>
      </c>
    </row>
    <row r="548" spans="1:31" x14ac:dyDescent="0.2">
      <c r="A548" s="9" t="s">
        <v>536</v>
      </c>
      <c r="B548" s="4" t="s">
        <v>184</v>
      </c>
      <c r="C548" s="36">
        <f t="shared" si="138"/>
        <v>0</v>
      </c>
      <c r="D548" s="36">
        <f t="shared" si="139"/>
        <v>0</v>
      </c>
      <c r="E548" s="36">
        <f t="shared" si="139"/>
        <v>0</v>
      </c>
      <c r="F548" s="36">
        <f t="shared" si="139"/>
        <v>0</v>
      </c>
      <c r="G548" s="36">
        <f t="shared" si="139"/>
        <v>0</v>
      </c>
      <c r="H548" s="36">
        <f t="shared" si="139"/>
        <v>0</v>
      </c>
      <c r="I548" s="36">
        <f t="shared" si="139"/>
        <v>0</v>
      </c>
      <c r="J548" s="36">
        <f t="shared" si="139"/>
        <v>0</v>
      </c>
      <c r="K548" s="36">
        <f t="shared" si="139"/>
        <v>0</v>
      </c>
      <c r="L548" s="36">
        <f t="shared" si="139"/>
        <v>0</v>
      </c>
      <c r="M548" s="36">
        <f t="shared" si="139"/>
        <v>0</v>
      </c>
      <c r="N548" s="36">
        <f t="shared" si="139"/>
        <v>0</v>
      </c>
      <c r="O548" s="36">
        <f t="shared" si="139"/>
        <v>0</v>
      </c>
      <c r="P548" s="36">
        <f t="shared" si="139"/>
        <v>0</v>
      </c>
      <c r="Q548" s="36">
        <f t="shared" si="139"/>
        <v>0</v>
      </c>
      <c r="R548" s="36">
        <f t="shared" si="139"/>
        <v>0</v>
      </c>
      <c r="S548" s="36">
        <f t="shared" si="139"/>
        <v>0</v>
      </c>
      <c r="T548" s="36">
        <f t="shared" si="139"/>
        <v>0</v>
      </c>
      <c r="U548" s="36">
        <f t="shared" si="139"/>
        <v>0</v>
      </c>
      <c r="V548" s="36">
        <f t="shared" si="139"/>
        <v>0</v>
      </c>
      <c r="W548" s="36">
        <f t="shared" si="139"/>
        <v>0</v>
      </c>
      <c r="X548" s="36">
        <f t="shared" si="139"/>
        <v>0</v>
      </c>
      <c r="Y548" s="36">
        <f t="shared" si="139"/>
        <v>0</v>
      </c>
      <c r="Z548" s="36">
        <f t="shared" si="139"/>
        <v>0</v>
      </c>
      <c r="AA548" s="36">
        <f t="shared" si="139"/>
        <v>0</v>
      </c>
      <c r="AB548" s="36">
        <f t="shared" si="139"/>
        <v>0</v>
      </c>
      <c r="AC548" s="36">
        <f t="shared" si="139"/>
        <v>0</v>
      </c>
      <c r="AD548" s="36">
        <f t="shared" si="139"/>
        <v>0</v>
      </c>
      <c r="AE548" s="36">
        <f t="shared" si="13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40">+C550+C551</f>
        <v>0</v>
      </c>
      <c r="D549" s="21">
        <f t="shared" si="140"/>
        <v>0</v>
      </c>
      <c r="E549" s="21">
        <f t="shared" si="140"/>
        <v>0</v>
      </c>
      <c r="F549" s="21">
        <f t="shared" si="140"/>
        <v>0</v>
      </c>
      <c r="G549" s="21">
        <f t="shared" si="140"/>
        <v>0</v>
      </c>
      <c r="H549" s="21">
        <f t="shared" si="140"/>
        <v>0</v>
      </c>
      <c r="I549" s="21">
        <f t="shared" si="140"/>
        <v>0</v>
      </c>
      <c r="J549" s="21">
        <f t="shared" si="140"/>
        <v>0</v>
      </c>
      <c r="K549" s="21">
        <f t="shared" si="140"/>
        <v>0</v>
      </c>
      <c r="L549" s="21">
        <f t="shared" si="140"/>
        <v>0</v>
      </c>
      <c r="M549" s="21">
        <f t="shared" si="140"/>
        <v>0</v>
      </c>
      <c r="N549" s="21">
        <f t="shared" si="140"/>
        <v>0</v>
      </c>
      <c r="O549" s="21">
        <f t="shared" si="140"/>
        <v>0</v>
      </c>
      <c r="P549" s="21">
        <f t="shared" si="140"/>
        <v>0</v>
      </c>
      <c r="Q549" s="21">
        <f t="shared" si="140"/>
        <v>0</v>
      </c>
      <c r="R549" s="21">
        <f t="shared" si="140"/>
        <v>0</v>
      </c>
      <c r="S549" s="21">
        <f t="shared" si="140"/>
        <v>0</v>
      </c>
      <c r="T549" s="21">
        <f t="shared" si="140"/>
        <v>0</v>
      </c>
      <c r="U549" s="21">
        <f t="shared" si="140"/>
        <v>0</v>
      </c>
      <c r="V549" s="21">
        <f t="shared" si="140"/>
        <v>0</v>
      </c>
      <c r="W549" s="21">
        <f t="shared" si="140"/>
        <v>0</v>
      </c>
      <c r="X549" s="21">
        <f t="shared" si="140"/>
        <v>0</v>
      </c>
      <c r="Y549" s="21">
        <f t="shared" si="140"/>
        <v>0</v>
      </c>
      <c r="Z549" s="21">
        <f t="shared" si="140"/>
        <v>0</v>
      </c>
      <c r="AA549" s="21">
        <f t="shared" si="140"/>
        <v>0</v>
      </c>
      <c r="AB549" s="21">
        <f t="shared" si="140"/>
        <v>0</v>
      </c>
      <c r="AC549" s="21">
        <f t="shared" si="140"/>
        <v>0</v>
      </c>
      <c r="AD549" s="21">
        <f t="shared" si="140"/>
        <v>0</v>
      </c>
      <c r="AE549" s="21">
        <f t="shared" si="140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41">+D296</f>
        <v>0</v>
      </c>
      <c r="E554" s="35">
        <f t="shared" si="141"/>
        <v>0</v>
      </c>
      <c r="F554" s="35">
        <f t="shared" si="141"/>
        <v>0</v>
      </c>
      <c r="G554" s="35">
        <f t="shared" si="141"/>
        <v>0</v>
      </c>
      <c r="H554" s="35">
        <f t="shared" si="141"/>
        <v>0</v>
      </c>
      <c r="I554" s="35">
        <f t="shared" si="141"/>
        <v>0</v>
      </c>
      <c r="J554" s="35">
        <f t="shared" si="141"/>
        <v>0</v>
      </c>
      <c r="K554" s="35">
        <f t="shared" si="141"/>
        <v>0</v>
      </c>
      <c r="L554" s="35">
        <f t="shared" si="141"/>
        <v>0</v>
      </c>
      <c r="M554" s="35">
        <f t="shared" si="141"/>
        <v>0</v>
      </c>
      <c r="N554" s="35">
        <f t="shared" si="141"/>
        <v>0</v>
      </c>
      <c r="O554" s="35">
        <f t="shared" si="141"/>
        <v>0</v>
      </c>
      <c r="P554" s="35">
        <f t="shared" si="141"/>
        <v>0</v>
      </c>
      <c r="Q554" s="35">
        <f t="shared" si="141"/>
        <v>0</v>
      </c>
      <c r="R554" s="35">
        <f t="shared" si="141"/>
        <v>0</v>
      </c>
      <c r="S554" s="35">
        <f t="shared" si="141"/>
        <v>0</v>
      </c>
      <c r="T554" s="35">
        <f t="shared" si="141"/>
        <v>0</v>
      </c>
      <c r="U554" s="35">
        <f t="shared" si="141"/>
        <v>0</v>
      </c>
      <c r="V554" s="35">
        <f t="shared" si="141"/>
        <v>0</v>
      </c>
      <c r="W554" s="35">
        <f t="shared" si="141"/>
        <v>0</v>
      </c>
      <c r="X554" s="35">
        <f t="shared" si="141"/>
        <v>0</v>
      </c>
      <c r="Y554" s="35">
        <f t="shared" si="141"/>
        <v>0</v>
      </c>
      <c r="Z554" s="35">
        <f t="shared" si="141"/>
        <v>0</v>
      </c>
      <c r="AA554" s="35">
        <f t="shared" si="141"/>
        <v>0</v>
      </c>
      <c r="AB554" s="35">
        <f t="shared" si="141"/>
        <v>0</v>
      </c>
      <c r="AC554" s="35">
        <f t="shared" si="141"/>
        <v>0</v>
      </c>
      <c r="AD554" s="35">
        <f t="shared" si="141"/>
        <v>0</v>
      </c>
      <c r="AE554" s="35">
        <f t="shared" si="141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2">+C556+C559+C562+C565+C568++C571+C574+C575</f>
        <v>4.3011237697958456E-4</v>
      </c>
      <c r="D555" s="28">
        <f t="shared" si="142"/>
        <v>3.1087737709748094E-4</v>
      </c>
      <c r="E555" s="28">
        <f t="shared" si="142"/>
        <v>7.9319384363085295E-5</v>
      </c>
      <c r="F555" s="28">
        <f t="shared" si="142"/>
        <v>5.205653304145441E-4</v>
      </c>
      <c r="G555" s="28">
        <f t="shared" si="142"/>
        <v>1.7051218498449951E-3</v>
      </c>
      <c r="H555" s="28">
        <f t="shared" si="142"/>
        <v>8.5156249074495611E-4</v>
      </c>
      <c r="I555" s="28">
        <f t="shared" si="142"/>
        <v>5.2843341689377268E-5</v>
      </c>
      <c r="J555" s="28">
        <f t="shared" si="142"/>
        <v>2.1166427768843076E-4</v>
      </c>
      <c r="K555" s="28">
        <f t="shared" si="142"/>
        <v>2.1120640495662712E-4</v>
      </c>
      <c r="L555" s="28">
        <f t="shared" si="142"/>
        <v>1.5224663811296615E-4</v>
      </c>
      <c r="M555" s="28">
        <f t="shared" si="142"/>
        <v>1.3152526244205752E-4</v>
      </c>
      <c r="N555" s="28">
        <f t="shared" si="142"/>
        <v>1.7819416299553524E-4</v>
      </c>
      <c r="O555" s="28">
        <f t="shared" si="142"/>
        <v>1.3666864667779719E-3</v>
      </c>
      <c r="P555" s="28">
        <f t="shared" si="142"/>
        <v>2.9374158672744754E-3</v>
      </c>
      <c r="Q555" s="28">
        <f t="shared" si="142"/>
        <v>1.5498658914540066E-3</v>
      </c>
      <c r="R555" s="28">
        <f t="shared" si="142"/>
        <v>2.3131927073706208E-3</v>
      </c>
      <c r="S555" s="28">
        <f t="shared" si="142"/>
        <v>3.7947239878289473E-4</v>
      </c>
      <c r="T555" s="28">
        <f t="shared" si="142"/>
        <v>6.405967676587984E-4</v>
      </c>
      <c r="U555" s="28">
        <f t="shared" si="142"/>
        <v>5.10607136857634E-4</v>
      </c>
      <c r="V555" s="28">
        <f t="shared" si="142"/>
        <v>4.3908305209690638E-4</v>
      </c>
      <c r="W555" s="28">
        <f t="shared" si="142"/>
        <v>3.6233973257135301E-4</v>
      </c>
      <c r="X555" s="28">
        <f t="shared" si="142"/>
        <v>5.1801235728439531E-4</v>
      </c>
      <c r="Y555" s="28">
        <f t="shared" si="142"/>
        <v>5.5613122018877896E-4</v>
      </c>
      <c r="Z555" s="28">
        <f t="shared" si="142"/>
        <v>7.6766534309595427E-4</v>
      </c>
      <c r="AA555" s="28">
        <f t="shared" si="142"/>
        <v>9.1028284722472429E-4</v>
      </c>
      <c r="AB555" s="28">
        <f t="shared" si="142"/>
        <v>2.9041259396617961E-4</v>
      </c>
      <c r="AC555" s="28">
        <f t="shared" si="142"/>
        <v>4.6282129577826574E-4</v>
      </c>
      <c r="AD555" s="28">
        <f t="shared" si="142"/>
        <v>6.5864131173956455E-3</v>
      </c>
      <c r="AE555" s="28">
        <f t="shared" si="142"/>
        <v>8.0300759959714722E-4</v>
      </c>
    </row>
    <row r="556" spans="1:31" x14ac:dyDescent="0.2">
      <c r="A556" s="9" t="s">
        <v>549</v>
      </c>
      <c r="B556" s="4" t="s">
        <v>550</v>
      </c>
      <c r="C556" s="21">
        <f t="shared" ref="C556:AE556" si="143">+C557+C558</f>
        <v>3.5019550111154525E-4</v>
      </c>
      <c r="D556" s="21">
        <f t="shared" si="143"/>
        <v>2.6073951316326325E-4</v>
      </c>
      <c r="E556" s="21">
        <f t="shared" si="143"/>
        <v>6.8439272496762147E-5</v>
      </c>
      <c r="F556" s="21">
        <f t="shared" si="143"/>
        <v>4.3121174543176902E-4</v>
      </c>
      <c r="G556" s="21">
        <f t="shared" si="143"/>
        <v>1.5889194082449952E-3</v>
      </c>
      <c r="H556" s="21">
        <f t="shared" si="143"/>
        <v>6.3152939634495613E-4</v>
      </c>
      <c r="I556" s="21">
        <f t="shared" si="143"/>
        <v>3.7507764089377265E-5</v>
      </c>
      <c r="J556" s="21">
        <f t="shared" si="143"/>
        <v>1.6447254992954473E-4</v>
      </c>
      <c r="K556" s="21">
        <f t="shared" si="143"/>
        <v>9.7961750775989656E-5</v>
      </c>
      <c r="L556" s="21">
        <f t="shared" si="143"/>
        <v>1.1966122371296615E-4</v>
      </c>
      <c r="M556" s="21">
        <f t="shared" si="143"/>
        <v>1.2687240164205752E-4</v>
      </c>
      <c r="N556" s="21">
        <f t="shared" si="143"/>
        <v>1.6006118379553524E-4</v>
      </c>
      <c r="O556" s="21">
        <f t="shared" si="143"/>
        <v>7.5471741572767257E-4</v>
      </c>
      <c r="P556" s="21">
        <f t="shared" si="143"/>
        <v>2.4186701712744754E-3</v>
      </c>
      <c r="Q556" s="21">
        <f t="shared" si="143"/>
        <v>1.0795254642540066E-3</v>
      </c>
      <c r="R556" s="21">
        <f t="shared" si="143"/>
        <v>1.9676563973706207E-3</v>
      </c>
      <c r="S556" s="21">
        <f t="shared" si="143"/>
        <v>2.7148132678289476E-4</v>
      </c>
      <c r="T556" s="21">
        <f t="shared" si="143"/>
        <v>6.2356062685879848E-4</v>
      </c>
      <c r="U556" s="21">
        <f t="shared" si="143"/>
        <v>4.8637126365763401E-4</v>
      </c>
      <c r="V556" s="21">
        <f t="shared" si="143"/>
        <v>3.9731510209690637E-4</v>
      </c>
      <c r="W556" s="21">
        <f t="shared" si="143"/>
        <v>2.5226809817135298E-4</v>
      </c>
      <c r="X556" s="21">
        <f t="shared" si="143"/>
        <v>3.9889336848439528E-4</v>
      </c>
      <c r="Y556" s="21">
        <f t="shared" si="143"/>
        <v>2.8985229538877903E-4</v>
      </c>
      <c r="Z556" s="21">
        <f t="shared" si="143"/>
        <v>7.3307943509595436E-4</v>
      </c>
      <c r="AA556" s="21">
        <f t="shared" si="143"/>
        <v>8.0749619682472437E-4</v>
      </c>
      <c r="AB556" s="21">
        <f t="shared" si="143"/>
        <v>2.6391892676617962E-4</v>
      </c>
      <c r="AC556" s="21">
        <f t="shared" si="143"/>
        <v>4.3700655891426576E-4</v>
      </c>
      <c r="AD556" s="21">
        <f t="shared" si="143"/>
        <v>5.9548742541956452E-3</v>
      </c>
      <c r="AE556" s="21">
        <f t="shared" si="143"/>
        <v>5.2791424231714735E-4</v>
      </c>
    </row>
    <row r="557" spans="1:31" x14ac:dyDescent="0.2">
      <c r="A557" s="9" t="s">
        <v>551</v>
      </c>
      <c r="B557" s="4" t="s">
        <v>552</v>
      </c>
      <c r="C557" s="35">
        <f>+C299</f>
        <v>3.5019550111154525E-4</v>
      </c>
      <c r="D557" s="35">
        <f t="shared" ref="D557:AE557" si="144">+D299</f>
        <v>2.6073951316326325E-4</v>
      </c>
      <c r="E557" s="35">
        <f t="shared" si="144"/>
        <v>6.8439272496762147E-5</v>
      </c>
      <c r="F557" s="35">
        <f t="shared" si="144"/>
        <v>4.3121174543176902E-4</v>
      </c>
      <c r="G557" s="35">
        <f t="shared" si="144"/>
        <v>1.5889194082449952E-3</v>
      </c>
      <c r="H557" s="35">
        <f t="shared" si="144"/>
        <v>6.3152939634495613E-4</v>
      </c>
      <c r="I557" s="35">
        <f t="shared" si="144"/>
        <v>3.7507764089377265E-5</v>
      </c>
      <c r="J557" s="35">
        <f t="shared" si="144"/>
        <v>1.6447254992954473E-4</v>
      </c>
      <c r="K557" s="35">
        <f t="shared" si="144"/>
        <v>9.7961750775989656E-5</v>
      </c>
      <c r="L557" s="35">
        <f t="shared" si="144"/>
        <v>1.1966122371296615E-4</v>
      </c>
      <c r="M557" s="35">
        <f t="shared" si="144"/>
        <v>1.2687240164205752E-4</v>
      </c>
      <c r="N557" s="35">
        <f t="shared" si="144"/>
        <v>1.6006118379553524E-4</v>
      </c>
      <c r="O557" s="35">
        <f t="shared" si="144"/>
        <v>7.5471741572767257E-4</v>
      </c>
      <c r="P557" s="35">
        <f t="shared" si="144"/>
        <v>2.4186701712744754E-3</v>
      </c>
      <c r="Q557" s="35">
        <f t="shared" si="144"/>
        <v>1.0795254642540066E-3</v>
      </c>
      <c r="R557" s="35">
        <f t="shared" si="144"/>
        <v>1.9676563973706207E-3</v>
      </c>
      <c r="S557" s="35">
        <f t="shared" si="144"/>
        <v>2.7148132678289476E-4</v>
      </c>
      <c r="T557" s="35">
        <f t="shared" si="144"/>
        <v>6.2356062685879848E-4</v>
      </c>
      <c r="U557" s="35">
        <f t="shared" si="144"/>
        <v>4.8637126365763401E-4</v>
      </c>
      <c r="V557" s="35">
        <f t="shared" si="144"/>
        <v>3.9731510209690637E-4</v>
      </c>
      <c r="W557" s="35">
        <f t="shared" si="144"/>
        <v>2.5226809817135298E-4</v>
      </c>
      <c r="X557" s="35">
        <f t="shared" si="144"/>
        <v>3.9889336848439528E-4</v>
      </c>
      <c r="Y557" s="35">
        <f t="shared" si="144"/>
        <v>2.8985229538877903E-4</v>
      </c>
      <c r="Z557" s="35">
        <f t="shared" si="144"/>
        <v>7.3307943509595436E-4</v>
      </c>
      <c r="AA557" s="35">
        <f t="shared" si="144"/>
        <v>8.0749619682472437E-4</v>
      </c>
      <c r="AB557" s="35">
        <f t="shared" si="144"/>
        <v>2.6391892676617962E-4</v>
      </c>
      <c r="AC557" s="35">
        <f t="shared" si="144"/>
        <v>4.3700655891426576E-4</v>
      </c>
      <c r="AD557" s="35">
        <f t="shared" si="144"/>
        <v>5.9548742541956452E-3</v>
      </c>
      <c r="AE557" s="35">
        <f t="shared" si="144"/>
        <v>5.2791424231714735E-4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5">+C560+C561</f>
        <v>5.5468386803925976E-7</v>
      </c>
      <c r="D559" s="21">
        <f t="shared" si="145"/>
        <v>3.5358334217642057E-8</v>
      </c>
      <c r="E559" s="21">
        <f t="shared" si="145"/>
        <v>2.651875066323154E-6</v>
      </c>
      <c r="F559" s="21">
        <f t="shared" si="145"/>
        <v>4.3092969827751256E-6</v>
      </c>
      <c r="G559" s="21">
        <f t="shared" si="145"/>
        <v>0</v>
      </c>
      <c r="H559" s="21">
        <f t="shared" si="145"/>
        <v>0</v>
      </c>
      <c r="I559" s="21">
        <f t="shared" si="145"/>
        <v>0</v>
      </c>
      <c r="J559" s="21">
        <f t="shared" si="145"/>
        <v>2.2098958886026289E-8</v>
      </c>
      <c r="K559" s="21">
        <f t="shared" si="145"/>
        <v>2.2540938063746811E-7</v>
      </c>
      <c r="L559" s="21">
        <f t="shared" si="145"/>
        <v>0</v>
      </c>
      <c r="M559" s="21">
        <f t="shared" si="145"/>
        <v>0</v>
      </c>
      <c r="N559" s="21">
        <f t="shared" si="145"/>
        <v>0</v>
      </c>
      <c r="O559" s="21">
        <f t="shared" si="145"/>
        <v>8.8417934502991182E-6</v>
      </c>
      <c r="P559" s="21">
        <f t="shared" si="145"/>
        <v>2.6460000000000002E-6</v>
      </c>
      <c r="Q559" s="21">
        <f t="shared" si="145"/>
        <v>3.5544600000000005E-5</v>
      </c>
      <c r="R559" s="21">
        <f t="shared" si="145"/>
        <v>7.7175000000000006E-7</v>
      </c>
      <c r="S559" s="21">
        <f t="shared" si="145"/>
        <v>0</v>
      </c>
      <c r="T559" s="21">
        <f t="shared" si="145"/>
        <v>3.5280000000000014E-7</v>
      </c>
      <c r="U559" s="21">
        <f t="shared" si="145"/>
        <v>9.6799500000000004E-6</v>
      </c>
      <c r="V559" s="21">
        <f t="shared" si="145"/>
        <v>4.8510000000000009E-8</v>
      </c>
      <c r="W559" s="21">
        <f t="shared" si="145"/>
        <v>4.8510000000000013E-7</v>
      </c>
      <c r="X559" s="21">
        <f t="shared" si="145"/>
        <v>0</v>
      </c>
      <c r="Y559" s="21">
        <f t="shared" si="145"/>
        <v>0</v>
      </c>
      <c r="Z559" s="21">
        <f t="shared" si="145"/>
        <v>1.1025E-6</v>
      </c>
      <c r="AA559" s="21">
        <f t="shared" si="145"/>
        <v>2.205E-7</v>
      </c>
      <c r="AB559" s="21">
        <f t="shared" si="145"/>
        <v>0</v>
      </c>
      <c r="AC559" s="21">
        <f t="shared" si="145"/>
        <v>0</v>
      </c>
      <c r="AD559" s="21">
        <f t="shared" si="145"/>
        <v>1.0143E-6</v>
      </c>
      <c r="AE559" s="21">
        <f t="shared" si="145"/>
        <v>2.205E-7</v>
      </c>
    </row>
    <row r="560" spans="1:31" x14ac:dyDescent="0.2">
      <c r="A560" s="9" t="s">
        <v>669</v>
      </c>
      <c r="B560" s="4" t="s">
        <v>670</v>
      </c>
      <c r="C560" s="35">
        <f t="shared" ref="C560:AE560" si="146">+C384</f>
        <v>5.5468386803925976E-7</v>
      </c>
      <c r="D560" s="35">
        <f t="shared" si="146"/>
        <v>3.5358334217642057E-8</v>
      </c>
      <c r="E560" s="35">
        <f t="shared" si="146"/>
        <v>2.651875066323154E-6</v>
      </c>
      <c r="F560" s="35">
        <f t="shared" si="146"/>
        <v>4.3092969827751256E-6</v>
      </c>
      <c r="G560" s="35">
        <f t="shared" si="146"/>
        <v>0</v>
      </c>
      <c r="H560" s="35">
        <f t="shared" si="146"/>
        <v>0</v>
      </c>
      <c r="I560" s="35">
        <f t="shared" si="146"/>
        <v>0</v>
      </c>
      <c r="J560" s="35">
        <f t="shared" si="146"/>
        <v>2.2098958886026289E-8</v>
      </c>
      <c r="K560" s="35">
        <f t="shared" si="146"/>
        <v>2.2540938063746811E-7</v>
      </c>
      <c r="L560" s="35">
        <f t="shared" si="146"/>
        <v>0</v>
      </c>
      <c r="M560" s="35">
        <f t="shared" si="146"/>
        <v>0</v>
      </c>
      <c r="N560" s="35">
        <f t="shared" si="146"/>
        <v>0</v>
      </c>
      <c r="O560" s="35">
        <f t="shared" si="146"/>
        <v>8.8417934502991182E-6</v>
      </c>
      <c r="P560" s="35">
        <f t="shared" si="146"/>
        <v>2.6460000000000002E-6</v>
      </c>
      <c r="Q560" s="35">
        <f t="shared" si="146"/>
        <v>3.5544600000000005E-5</v>
      </c>
      <c r="R560" s="35">
        <f t="shared" si="146"/>
        <v>7.7175000000000006E-7</v>
      </c>
      <c r="S560" s="35">
        <f t="shared" si="146"/>
        <v>0</v>
      </c>
      <c r="T560" s="35">
        <f t="shared" si="146"/>
        <v>3.5280000000000014E-7</v>
      </c>
      <c r="U560" s="35">
        <f t="shared" si="146"/>
        <v>9.6799500000000004E-6</v>
      </c>
      <c r="V560" s="35">
        <f t="shared" si="146"/>
        <v>4.8510000000000009E-8</v>
      </c>
      <c r="W560" s="35">
        <f t="shared" si="146"/>
        <v>4.8510000000000013E-7</v>
      </c>
      <c r="X560" s="35">
        <f t="shared" si="146"/>
        <v>0</v>
      </c>
      <c r="Y560" s="35">
        <f t="shared" si="146"/>
        <v>0</v>
      </c>
      <c r="Z560" s="35">
        <f t="shared" si="146"/>
        <v>1.1025E-6</v>
      </c>
      <c r="AA560" s="35">
        <f t="shared" si="146"/>
        <v>2.205E-7</v>
      </c>
      <c r="AB560" s="35">
        <f t="shared" si="146"/>
        <v>0</v>
      </c>
      <c r="AC560" s="35">
        <f t="shared" si="146"/>
        <v>0</v>
      </c>
      <c r="AD560" s="35">
        <f t="shared" si="146"/>
        <v>1.0143E-6</v>
      </c>
      <c r="AE560" s="35">
        <f t="shared" si="146"/>
        <v>2.205E-7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7">+C563+C564</f>
        <v>7.9362191999999995E-5</v>
      </c>
      <c r="D562" s="21">
        <f t="shared" si="147"/>
        <v>5.0102505599999993E-5</v>
      </c>
      <c r="E562" s="21">
        <f t="shared" si="147"/>
        <v>8.2282367999999999E-6</v>
      </c>
      <c r="F562" s="21">
        <f t="shared" si="147"/>
        <v>8.5044287999999995E-5</v>
      </c>
      <c r="G562" s="21">
        <f t="shared" si="147"/>
        <v>1.1620244159999999E-4</v>
      </c>
      <c r="H562" s="21">
        <f t="shared" si="147"/>
        <v>2.2003309440000001E-4</v>
      </c>
      <c r="I562" s="21">
        <f t="shared" si="147"/>
        <v>1.5335577599999999E-5</v>
      </c>
      <c r="J562" s="21">
        <f t="shared" si="147"/>
        <v>4.7169628799999999E-5</v>
      </c>
      <c r="K562" s="21">
        <f t="shared" si="147"/>
        <v>1.1301924480000001E-4</v>
      </c>
      <c r="L562" s="21">
        <f t="shared" si="147"/>
        <v>3.2585414400000006E-5</v>
      </c>
      <c r="M562" s="21">
        <f t="shared" si="147"/>
        <v>4.6528607999999992E-6</v>
      </c>
      <c r="N562" s="21">
        <f t="shared" si="147"/>
        <v>1.8132979200000003E-5</v>
      </c>
      <c r="O562" s="21">
        <f t="shared" si="147"/>
        <v>6.031272576000001E-4</v>
      </c>
      <c r="P562" s="21">
        <f t="shared" si="147"/>
        <v>5.1609969600000004E-4</v>
      </c>
      <c r="Q562" s="21">
        <f t="shared" si="147"/>
        <v>4.3479582719999999E-4</v>
      </c>
      <c r="R562" s="21">
        <f t="shared" si="147"/>
        <v>3.4476455999999999E-4</v>
      </c>
      <c r="S562" s="21">
        <f t="shared" si="147"/>
        <v>1.0799107199999997E-4</v>
      </c>
      <c r="T562" s="21">
        <f t="shared" si="147"/>
        <v>1.6683340799999999E-5</v>
      </c>
      <c r="U562" s="21">
        <f t="shared" si="147"/>
        <v>1.4555923199999997E-5</v>
      </c>
      <c r="V562" s="21">
        <f t="shared" si="147"/>
        <v>4.1719440000000002E-5</v>
      </c>
      <c r="W562" s="21">
        <f t="shared" si="147"/>
        <v>1.095865344E-4</v>
      </c>
      <c r="X562" s="21">
        <f t="shared" si="147"/>
        <v>1.1911898879999999E-4</v>
      </c>
      <c r="Y562" s="21">
        <f t="shared" si="147"/>
        <v>2.6627892479999993E-4</v>
      </c>
      <c r="Z562" s="21">
        <f t="shared" si="147"/>
        <v>3.3483408000000001E-5</v>
      </c>
      <c r="AA562" s="21">
        <f t="shared" si="147"/>
        <v>1.025661504E-4</v>
      </c>
      <c r="AB562" s="21">
        <f t="shared" si="147"/>
        <v>2.6493667199999993E-5</v>
      </c>
      <c r="AC562" s="21">
        <f t="shared" si="147"/>
        <v>2.5814736863999997E-5</v>
      </c>
      <c r="AD562" s="21">
        <f t="shared" si="147"/>
        <v>6.3052456320000002E-4</v>
      </c>
      <c r="AE562" s="21">
        <f t="shared" si="147"/>
        <v>2.7487285727999998E-4</v>
      </c>
    </row>
    <row r="563" spans="1:31" x14ac:dyDescent="0.2">
      <c r="A563" s="9" t="s">
        <v>679</v>
      </c>
      <c r="B563" s="4" t="s">
        <v>680</v>
      </c>
      <c r="C563" s="35">
        <f>+C392</f>
        <v>7.9362191999999995E-5</v>
      </c>
      <c r="D563" s="35">
        <f t="shared" ref="D563:AE563" si="148">+D392</f>
        <v>5.0102505599999993E-5</v>
      </c>
      <c r="E563" s="35">
        <f t="shared" si="148"/>
        <v>8.2282367999999999E-6</v>
      </c>
      <c r="F563" s="35">
        <f t="shared" si="148"/>
        <v>8.5044287999999995E-5</v>
      </c>
      <c r="G563" s="35">
        <f t="shared" si="148"/>
        <v>1.1620244159999999E-4</v>
      </c>
      <c r="H563" s="35">
        <f t="shared" si="148"/>
        <v>2.2003309440000001E-4</v>
      </c>
      <c r="I563" s="35">
        <f t="shared" si="148"/>
        <v>1.5335577599999999E-5</v>
      </c>
      <c r="J563" s="35">
        <f t="shared" si="148"/>
        <v>4.7169628799999999E-5</v>
      </c>
      <c r="K563" s="35">
        <f t="shared" si="148"/>
        <v>1.1301924480000001E-4</v>
      </c>
      <c r="L563" s="35">
        <f t="shared" si="148"/>
        <v>3.2585414400000006E-5</v>
      </c>
      <c r="M563" s="35">
        <f t="shared" si="148"/>
        <v>4.6528607999999992E-6</v>
      </c>
      <c r="N563" s="35">
        <f t="shared" si="148"/>
        <v>1.8132979200000003E-5</v>
      </c>
      <c r="O563" s="35">
        <f t="shared" si="148"/>
        <v>6.031272576000001E-4</v>
      </c>
      <c r="P563" s="35">
        <f t="shared" si="148"/>
        <v>5.1609969600000004E-4</v>
      </c>
      <c r="Q563" s="35">
        <f t="shared" si="148"/>
        <v>4.3479582719999999E-4</v>
      </c>
      <c r="R563" s="35">
        <f t="shared" si="148"/>
        <v>3.4476455999999999E-4</v>
      </c>
      <c r="S563" s="35">
        <f t="shared" si="148"/>
        <v>1.0799107199999997E-4</v>
      </c>
      <c r="T563" s="35">
        <f t="shared" si="148"/>
        <v>1.6683340799999999E-5</v>
      </c>
      <c r="U563" s="35">
        <f t="shared" si="148"/>
        <v>1.4555923199999997E-5</v>
      </c>
      <c r="V563" s="35">
        <f t="shared" si="148"/>
        <v>4.1719440000000002E-5</v>
      </c>
      <c r="W563" s="35">
        <f t="shared" si="148"/>
        <v>1.095865344E-4</v>
      </c>
      <c r="X563" s="35">
        <f t="shared" si="148"/>
        <v>1.1911898879999999E-4</v>
      </c>
      <c r="Y563" s="35">
        <f t="shared" si="148"/>
        <v>2.6627892479999993E-4</v>
      </c>
      <c r="Z563" s="35">
        <f t="shared" si="148"/>
        <v>3.3483408000000001E-5</v>
      </c>
      <c r="AA563" s="35">
        <f t="shared" si="148"/>
        <v>1.025661504E-4</v>
      </c>
      <c r="AB563" s="35">
        <f t="shared" si="148"/>
        <v>2.6493667199999993E-5</v>
      </c>
      <c r="AC563" s="35">
        <f t="shared" si="148"/>
        <v>2.5814736863999997E-5</v>
      </c>
      <c r="AD563" s="35">
        <f t="shared" si="148"/>
        <v>6.3052456320000002E-4</v>
      </c>
      <c r="AE563" s="35">
        <f t="shared" si="148"/>
        <v>2.7487285727999998E-4</v>
      </c>
    </row>
    <row r="564" spans="1:31" x14ac:dyDescent="0.2">
      <c r="A564" s="9" t="s">
        <v>681</v>
      </c>
      <c r="B564" s="4" t="s">
        <v>682</v>
      </c>
      <c r="C564" s="35">
        <f t="shared" ref="C564:AE564" si="149">+C393</f>
        <v>0</v>
      </c>
      <c r="D564" s="35">
        <f t="shared" si="149"/>
        <v>0</v>
      </c>
      <c r="E564" s="35">
        <f t="shared" si="149"/>
        <v>0</v>
      </c>
      <c r="F564" s="35">
        <f t="shared" si="149"/>
        <v>0</v>
      </c>
      <c r="G564" s="35">
        <f t="shared" si="149"/>
        <v>0</v>
      </c>
      <c r="H564" s="35">
        <f t="shared" si="149"/>
        <v>0</v>
      </c>
      <c r="I564" s="35">
        <f t="shared" si="149"/>
        <v>0</v>
      </c>
      <c r="J564" s="35">
        <f t="shared" si="149"/>
        <v>0</v>
      </c>
      <c r="K564" s="35">
        <f t="shared" si="149"/>
        <v>0</v>
      </c>
      <c r="L564" s="35">
        <f t="shared" si="149"/>
        <v>0</v>
      </c>
      <c r="M564" s="35">
        <f t="shared" si="149"/>
        <v>0</v>
      </c>
      <c r="N564" s="35">
        <f t="shared" si="149"/>
        <v>0</v>
      </c>
      <c r="O564" s="35">
        <f t="shared" si="149"/>
        <v>0</v>
      </c>
      <c r="P564" s="35">
        <f t="shared" si="149"/>
        <v>0</v>
      </c>
      <c r="Q564" s="35">
        <f t="shared" si="149"/>
        <v>0</v>
      </c>
      <c r="R564" s="35">
        <f t="shared" si="149"/>
        <v>0</v>
      </c>
      <c r="S564" s="35">
        <f t="shared" si="149"/>
        <v>0</v>
      </c>
      <c r="T564" s="35">
        <f t="shared" si="149"/>
        <v>0</v>
      </c>
      <c r="U564" s="35">
        <f t="shared" si="149"/>
        <v>0</v>
      </c>
      <c r="V564" s="35">
        <f t="shared" si="149"/>
        <v>0</v>
      </c>
      <c r="W564" s="35">
        <f t="shared" si="149"/>
        <v>0</v>
      </c>
      <c r="X564" s="35">
        <f t="shared" si="149"/>
        <v>0</v>
      </c>
      <c r="Y564" s="35">
        <f t="shared" si="149"/>
        <v>0</v>
      </c>
      <c r="Z564" s="35">
        <f t="shared" si="149"/>
        <v>0</v>
      </c>
      <c r="AA564" s="35">
        <f t="shared" si="149"/>
        <v>0</v>
      </c>
      <c r="AB564" s="35">
        <f t="shared" si="149"/>
        <v>0</v>
      </c>
      <c r="AC564" s="35">
        <f t="shared" si="149"/>
        <v>0</v>
      </c>
      <c r="AD564" s="35">
        <f t="shared" si="149"/>
        <v>0</v>
      </c>
      <c r="AE564" s="35">
        <f t="shared" si="149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50">+C566+C567</f>
        <v>0</v>
      </c>
      <c r="D565" s="21">
        <f t="shared" si="150"/>
        <v>0</v>
      </c>
      <c r="E565" s="21">
        <f t="shared" si="150"/>
        <v>0</v>
      </c>
      <c r="F565" s="21">
        <f t="shared" si="150"/>
        <v>0</v>
      </c>
      <c r="G565" s="21">
        <f t="shared" si="150"/>
        <v>0</v>
      </c>
      <c r="H565" s="21">
        <f t="shared" si="150"/>
        <v>0</v>
      </c>
      <c r="I565" s="21">
        <f t="shared" si="150"/>
        <v>0</v>
      </c>
      <c r="J565" s="21">
        <f t="shared" si="150"/>
        <v>0</v>
      </c>
      <c r="K565" s="21">
        <f t="shared" si="150"/>
        <v>0</v>
      </c>
      <c r="L565" s="21">
        <f t="shared" si="150"/>
        <v>0</v>
      </c>
      <c r="M565" s="21">
        <f t="shared" si="150"/>
        <v>0</v>
      </c>
      <c r="N565" s="21">
        <f t="shared" si="150"/>
        <v>0</v>
      </c>
      <c r="O565" s="21">
        <f t="shared" si="150"/>
        <v>0</v>
      </c>
      <c r="P565" s="21">
        <f t="shared" si="150"/>
        <v>0</v>
      </c>
      <c r="Q565" s="21">
        <f t="shared" si="150"/>
        <v>0</v>
      </c>
      <c r="R565" s="21">
        <f t="shared" si="150"/>
        <v>0</v>
      </c>
      <c r="S565" s="21">
        <f t="shared" si="150"/>
        <v>0</v>
      </c>
      <c r="T565" s="21">
        <f t="shared" si="150"/>
        <v>0</v>
      </c>
      <c r="U565" s="21">
        <f t="shared" si="150"/>
        <v>0</v>
      </c>
      <c r="V565" s="21">
        <f t="shared" si="150"/>
        <v>0</v>
      </c>
      <c r="W565" s="21">
        <f t="shared" si="150"/>
        <v>0</v>
      </c>
      <c r="X565" s="21">
        <f t="shared" si="150"/>
        <v>0</v>
      </c>
      <c r="Y565" s="21">
        <f t="shared" si="150"/>
        <v>0</v>
      </c>
      <c r="Z565" s="21">
        <f t="shared" si="150"/>
        <v>0</v>
      </c>
      <c r="AA565" s="21">
        <f t="shared" si="150"/>
        <v>0</v>
      </c>
      <c r="AB565" s="21">
        <f t="shared" si="150"/>
        <v>0</v>
      </c>
      <c r="AC565" s="21">
        <f t="shared" si="150"/>
        <v>0</v>
      </c>
      <c r="AD565" s="21">
        <f t="shared" si="150"/>
        <v>0</v>
      </c>
      <c r="AE565" s="21">
        <f t="shared" si="15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51">+C569+C570</f>
        <v>0</v>
      </c>
      <c r="D568" s="21">
        <f t="shared" si="151"/>
        <v>0</v>
      </c>
      <c r="E568" s="21">
        <f t="shared" si="151"/>
        <v>0</v>
      </c>
      <c r="F568" s="21">
        <f t="shared" si="151"/>
        <v>0</v>
      </c>
      <c r="G568" s="21">
        <f t="shared" si="151"/>
        <v>0</v>
      </c>
      <c r="H568" s="21">
        <f t="shared" si="151"/>
        <v>0</v>
      </c>
      <c r="I568" s="21">
        <f t="shared" si="151"/>
        <v>0</v>
      </c>
      <c r="J568" s="21">
        <f t="shared" si="151"/>
        <v>0</v>
      </c>
      <c r="K568" s="21">
        <f t="shared" si="151"/>
        <v>0</v>
      </c>
      <c r="L568" s="21">
        <f t="shared" si="151"/>
        <v>0</v>
      </c>
      <c r="M568" s="21">
        <f t="shared" si="151"/>
        <v>0</v>
      </c>
      <c r="N568" s="21">
        <f t="shared" si="151"/>
        <v>0</v>
      </c>
      <c r="O568" s="21">
        <f t="shared" si="151"/>
        <v>0</v>
      </c>
      <c r="P568" s="21">
        <f t="shared" si="151"/>
        <v>0</v>
      </c>
      <c r="Q568" s="21">
        <f t="shared" si="151"/>
        <v>0</v>
      </c>
      <c r="R568" s="21">
        <f t="shared" si="151"/>
        <v>0</v>
      </c>
      <c r="S568" s="21">
        <f t="shared" si="151"/>
        <v>0</v>
      </c>
      <c r="T568" s="21">
        <f t="shared" si="151"/>
        <v>0</v>
      </c>
      <c r="U568" s="21">
        <f t="shared" si="151"/>
        <v>0</v>
      </c>
      <c r="V568" s="21">
        <f t="shared" si="151"/>
        <v>0</v>
      </c>
      <c r="W568" s="21">
        <f t="shared" si="151"/>
        <v>0</v>
      </c>
      <c r="X568" s="21">
        <f t="shared" si="151"/>
        <v>0</v>
      </c>
      <c r="Y568" s="21">
        <f t="shared" si="151"/>
        <v>0</v>
      </c>
      <c r="Z568" s="21">
        <f t="shared" si="151"/>
        <v>0</v>
      </c>
      <c r="AA568" s="21">
        <f t="shared" si="151"/>
        <v>0</v>
      </c>
      <c r="AB568" s="21">
        <f t="shared" si="151"/>
        <v>0</v>
      </c>
      <c r="AC568" s="21">
        <f t="shared" si="151"/>
        <v>0</v>
      </c>
      <c r="AD568" s="21">
        <f t="shared" si="151"/>
        <v>0</v>
      </c>
      <c r="AE568" s="21">
        <f t="shared" si="15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2">+C572+C573</f>
        <v>0</v>
      </c>
      <c r="D571" s="21">
        <f t="shared" si="152"/>
        <v>0</v>
      </c>
      <c r="E571" s="21">
        <f t="shared" si="152"/>
        <v>0</v>
      </c>
      <c r="F571" s="21">
        <f t="shared" si="152"/>
        <v>0</v>
      </c>
      <c r="G571" s="21">
        <f t="shared" si="152"/>
        <v>0</v>
      </c>
      <c r="H571" s="21">
        <f t="shared" si="152"/>
        <v>0</v>
      </c>
      <c r="I571" s="21">
        <f t="shared" si="152"/>
        <v>0</v>
      </c>
      <c r="J571" s="21">
        <f t="shared" si="152"/>
        <v>0</v>
      </c>
      <c r="K571" s="21">
        <f t="shared" si="152"/>
        <v>0</v>
      </c>
      <c r="L571" s="21">
        <f t="shared" si="152"/>
        <v>0</v>
      </c>
      <c r="M571" s="21">
        <f t="shared" si="152"/>
        <v>0</v>
      </c>
      <c r="N571" s="21">
        <f t="shared" si="152"/>
        <v>0</v>
      </c>
      <c r="O571" s="21">
        <f t="shared" si="152"/>
        <v>0</v>
      </c>
      <c r="P571" s="21">
        <f t="shared" si="152"/>
        <v>0</v>
      </c>
      <c r="Q571" s="21">
        <f t="shared" si="152"/>
        <v>0</v>
      </c>
      <c r="R571" s="21">
        <f t="shared" si="152"/>
        <v>0</v>
      </c>
      <c r="S571" s="21">
        <f t="shared" si="152"/>
        <v>0</v>
      </c>
      <c r="T571" s="21">
        <f t="shared" si="152"/>
        <v>0</v>
      </c>
      <c r="U571" s="21">
        <f t="shared" si="152"/>
        <v>0</v>
      </c>
      <c r="V571" s="21">
        <f t="shared" si="152"/>
        <v>0</v>
      </c>
      <c r="W571" s="21">
        <f t="shared" si="152"/>
        <v>0</v>
      </c>
      <c r="X571" s="21">
        <f t="shared" si="152"/>
        <v>0</v>
      </c>
      <c r="Y571" s="21">
        <f t="shared" si="152"/>
        <v>0</v>
      </c>
      <c r="Z571" s="21">
        <f t="shared" si="152"/>
        <v>0</v>
      </c>
      <c r="AA571" s="21">
        <f t="shared" si="152"/>
        <v>0</v>
      </c>
      <c r="AB571" s="21">
        <f t="shared" si="152"/>
        <v>0</v>
      </c>
      <c r="AC571" s="21">
        <f t="shared" si="152"/>
        <v>0</v>
      </c>
      <c r="AD571" s="21">
        <f t="shared" si="152"/>
        <v>0</v>
      </c>
      <c r="AE571" s="21">
        <f t="shared" si="152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3">+C416</f>
        <v>0</v>
      </c>
      <c r="D572" s="35">
        <f t="shared" si="153"/>
        <v>0</v>
      </c>
      <c r="E572" s="35">
        <f t="shared" si="153"/>
        <v>0</v>
      </c>
      <c r="F572" s="35">
        <f t="shared" si="153"/>
        <v>0</v>
      </c>
      <c r="G572" s="35">
        <f t="shared" si="153"/>
        <v>0</v>
      </c>
      <c r="H572" s="35">
        <f t="shared" si="153"/>
        <v>0</v>
      </c>
      <c r="I572" s="35">
        <f t="shared" si="153"/>
        <v>0</v>
      </c>
      <c r="J572" s="35">
        <f t="shared" si="153"/>
        <v>0</v>
      </c>
      <c r="K572" s="35">
        <f t="shared" si="153"/>
        <v>0</v>
      </c>
      <c r="L572" s="35">
        <f t="shared" si="153"/>
        <v>0</v>
      </c>
      <c r="M572" s="35">
        <f t="shared" si="153"/>
        <v>0</v>
      </c>
      <c r="N572" s="35">
        <f t="shared" si="153"/>
        <v>0</v>
      </c>
      <c r="O572" s="35">
        <f t="shared" si="153"/>
        <v>0</v>
      </c>
      <c r="P572" s="35">
        <f t="shared" si="153"/>
        <v>0</v>
      </c>
      <c r="Q572" s="35">
        <f t="shared" si="153"/>
        <v>0</v>
      </c>
      <c r="R572" s="35">
        <f t="shared" si="153"/>
        <v>0</v>
      </c>
      <c r="S572" s="35">
        <f t="shared" ref="D572:AE573" si="154">+S416</f>
        <v>0</v>
      </c>
      <c r="T572" s="35">
        <f t="shared" si="154"/>
        <v>0</v>
      </c>
      <c r="U572" s="35">
        <f t="shared" si="154"/>
        <v>0</v>
      </c>
      <c r="V572" s="35">
        <f t="shared" si="154"/>
        <v>0</v>
      </c>
      <c r="W572" s="35">
        <f t="shared" si="154"/>
        <v>0</v>
      </c>
      <c r="X572" s="35">
        <f t="shared" si="154"/>
        <v>0</v>
      </c>
      <c r="Y572" s="35">
        <f t="shared" si="154"/>
        <v>0</v>
      </c>
      <c r="Z572" s="35">
        <f t="shared" si="154"/>
        <v>0</v>
      </c>
      <c r="AA572" s="35">
        <f t="shared" si="154"/>
        <v>0</v>
      </c>
      <c r="AB572" s="35">
        <f t="shared" si="154"/>
        <v>0</v>
      </c>
      <c r="AC572" s="35">
        <f t="shared" si="154"/>
        <v>0</v>
      </c>
      <c r="AD572" s="35">
        <f t="shared" si="154"/>
        <v>0</v>
      </c>
      <c r="AE572" s="35">
        <f t="shared" si="154"/>
        <v>0</v>
      </c>
    </row>
    <row r="573" spans="1:31" x14ac:dyDescent="0.2">
      <c r="A573" s="9" t="s">
        <v>711</v>
      </c>
      <c r="B573" s="4" t="s">
        <v>712</v>
      </c>
      <c r="C573" s="35">
        <f t="shared" si="153"/>
        <v>0</v>
      </c>
      <c r="D573" s="35">
        <f t="shared" si="154"/>
        <v>0</v>
      </c>
      <c r="E573" s="35">
        <f t="shared" si="154"/>
        <v>0</v>
      </c>
      <c r="F573" s="35">
        <f t="shared" si="154"/>
        <v>0</v>
      </c>
      <c r="G573" s="35">
        <f t="shared" si="154"/>
        <v>0</v>
      </c>
      <c r="H573" s="35">
        <f t="shared" si="154"/>
        <v>0</v>
      </c>
      <c r="I573" s="35">
        <f t="shared" si="154"/>
        <v>0</v>
      </c>
      <c r="J573" s="35">
        <f t="shared" si="154"/>
        <v>0</v>
      </c>
      <c r="K573" s="35">
        <f t="shared" si="154"/>
        <v>0</v>
      </c>
      <c r="L573" s="35">
        <f t="shared" si="154"/>
        <v>0</v>
      </c>
      <c r="M573" s="35">
        <f t="shared" si="154"/>
        <v>0</v>
      </c>
      <c r="N573" s="35">
        <f t="shared" si="154"/>
        <v>0</v>
      </c>
      <c r="O573" s="35">
        <f t="shared" si="154"/>
        <v>0</v>
      </c>
      <c r="P573" s="35">
        <f t="shared" si="154"/>
        <v>0</v>
      </c>
      <c r="Q573" s="35">
        <f t="shared" si="154"/>
        <v>0</v>
      </c>
      <c r="R573" s="35">
        <f t="shared" si="154"/>
        <v>0</v>
      </c>
      <c r="S573" s="35">
        <f t="shared" si="154"/>
        <v>0</v>
      </c>
      <c r="T573" s="35">
        <f t="shared" si="154"/>
        <v>0</v>
      </c>
      <c r="U573" s="35">
        <f t="shared" si="154"/>
        <v>0</v>
      </c>
      <c r="V573" s="35">
        <f t="shared" si="154"/>
        <v>0</v>
      </c>
      <c r="W573" s="35">
        <f t="shared" si="154"/>
        <v>0</v>
      </c>
      <c r="X573" s="35">
        <f t="shared" si="154"/>
        <v>0</v>
      </c>
      <c r="Y573" s="35">
        <f t="shared" si="154"/>
        <v>0</v>
      </c>
      <c r="Z573" s="35">
        <f t="shared" si="154"/>
        <v>0</v>
      </c>
      <c r="AA573" s="35">
        <f t="shared" si="154"/>
        <v>0</v>
      </c>
      <c r="AB573" s="35">
        <f t="shared" si="154"/>
        <v>0</v>
      </c>
      <c r="AC573" s="35">
        <f t="shared" si="154"/>
        <v>0</v>
      </c>
      <c r="AD573" s="35">
        <f t="shared" si="154"/>
        <v>0</v>
      </c>
      <c r="AE573" s="35">
        <f t="shared" si="15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5">+C577+C578+C579+C580+C581</f>
        <v>3.4644785408953181E-2</v>
      </c>
      <c r="D576" s="28">
        <f t="shared" si="155"/>
        <v>3.4319516062535485E-2</v>
      </c>
      <c r="E576" s="28">
        <f t="shared" si="155"/>
        <v>6.1191181708333486E-2</v>
      </c>
      <c r="F576" s="28">
        <f t="shared" si="155"/>
        <v>6.3460787874846492E-2</v>
      </c>
      <c r="G576" s="28">
        <f t="shared" si="155"/>
        <v>6.460470441960639E-2</v>
      </c>
      <c r="H576" s="28">
        <f t="shared" si="155"/>
        <v>6.4747454928918174E-2</v>
      </c>
      <c r="I576" s="28">
        <f t="shared" si="155"/>
        <v>6.4727305186082953E-2</v>
      </c>
      <c r="J576" s="28">
        <f t="shared" si="155"/>
        <v>6.8502516714675388E-2</v>
      </c>
      <c r="K576" s="28">
        <f t="shared" si="155"/>
        <v>7.330545326910512E-2</v>
      </c>
      <c r="L576" s="28">
        <f t="shared" si="155"/>
        <v>7.5462564353728612E-2</v>
      </c>
      <c r="M576" s="28">
        <f t="shared" si="155"/>
        <v>8.0223502771959318E-2</v>
      </c>
      <c r="N576" s="28">
        <f t="shared" si="155"/>
        <v>5.0135653571154286E-2</v>
      </c>
      <c r="O576" s="28">
        <f t="shared" si="155"/>
        <v>4.049429284889295E-2</v>
      </c>
      <c r="P576" s="28">
        <f t="shared" si="155"/>
        <v>4.2132302833093098E-2</v>
      </c>
      <c r="Q576" s="28">
        <f t="shared" si="155"/>
        <v>4.4544654189771229E-2</v>
      </c>
      <c r="R576" s="28">
        <f t="shared" si="155"/>
        <v>2.9256757899048701E-2</v>
      </c>
      <c r="S576" s="28">
        <f t="shared" si="155"/>
        <v>2.858270522780202E-2</v>
      </c>
      <c r="T576" s="28">
        <f t="shared" si="155"/>
        <v>2.700021735915931E-2</v>
      </c>
      <c r="U576" s="28">
        <f t="shared" si="155"/>
        <v>2.7352333558320268E-2</v>
      </c>
      <c r="V576" s="28">
        <f t="shared" si="155"/>
        <v>2.813607066213589E-2</v>
      </c>
      <c r="W576" s="28">
        <f t="shared" si="155"/>
        <v>2.6392958488819555E-2</v>
      </c>
      <c r="X576" s="28">
        <f t="shared" si="155"/>
        <v>2.5491920816956264E-2</v>
      </c>
      <c r="Y576" s="28">
        <f t="shared" si="155"/>
        <v>2.5960892597743191E-2</v>
      </c>
      <c r="Z576" s="28">
        <f t="shared" si="155"/>
        <v>2.599066300797102E-2</v>
      </c>
      <c r="AA576" s="28">
        <f t="shared" si="155"/>
        <v>2.6561352694378808E-2</v>
      </c>
      <c r="AB576" s="28">
        <f t="shared" si="155"/>
        <v>2.6678528519149747E-2</v>
      </c>
      <c r="AC576" s="28">
        <f t="shared" si="155"/>
        <v>2.5090237457854606E-2</v>
      </c>
      <c r="AD576" s="28">
        <f t="shared" si="155"/>
        <v>2.626571287385843E-2</v>
      </c>
      <c r="AE576" s="28">
        <f t="shared" si="155"/>
        <v>2.7682865961150809E-2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6">+C430</f>
        <v>0</v>
      </c>
      <c r="D578" s="35">
        <f t="shared" si="156"/>
        <v>0</v>
      </c>
      <c r="E578" s="35">
        <f t="shared" si="156"/>
        <v>0</v>
      </c>
      <c r="F578" s="35">
        <f t="shared" si="156"/>
        <v>0</v>
      </c>
      <c r="G578" s="35">
        <f t="shared" si="156"/>
        <v>0</v>
      </c>
      <c r="H578" s="35">
        <f t="shared" si="156"/>
        <v>0</v>
      </c>
      <c r="I578" s="35">
        <f t="shared" si="156"/>
        <v>0</v>
      </c>
      <c r="J578" s="35">
        <f t="shared" si="156"/>
        <v>0</v>
      </c>
      <c r="K578" s="35">
        <f t="shared" si="156"/>
        <v>0</v>
      </c>
      <c r="L578" s="35">
        <f t="shared" si="156"/>
        <v>0</v>
      </c>
      <c r="M578" s="35">
        <f t="shared" si="156"/>
        <v>0</v>
      </c>
      <c r="N578" s="35">
        <f t="shared" si="156"/>
        <v>0</v>
      </c>
      <c r="O578" s="35">
        <f t="shared" si="156"/>
        <v>0</v>
      </c>
      <c r="P578" s="35">
        <f t="shared" si="156"/>
        <v>0</v>
      </c>
      <c r="Q578" s="35">
        <f t="shared" si="156"/>
        <v>0</v>
      </c>
      <c r="R578" s="35">
        <f t="shared" si="156"/>
        <v>0</v>
      </c>
      <c r="S578" s="35">
        <f t="shared" ref="D578:AE579" si="157">+S430</f>
        <v>0</v>
      </c>
      <c r="T578" s="35">
        <f t="shared" si="157"/>
        <v>0</v>
      </c>
      <c r="U578" s="35">
        <f t="shared" si="157"/>
        <v>0</v>
      </c>
      <c r="V578" s="35">
        <f t="shared" si="157"/>
        <v>1.7451562499999998E-5</v>
      </c>
      <c r="W578" s="35">
        <f t="shared" si="157"/>
        <v>1.7451562499999998E-5</v>
      </c>
      <c r="X578" s="35">
        <f t="shared" si="157"/>
        <v>1.7451562500000002E-5</v>
      </c>
      <c r="Y578" s="35">
        <f t="shared" si="157"/>
        <v>1.7451562499999998E-5</v>
      </c>
      <c r="Z578" s="35">
        <f t="shared" si="157"/>
        <v>1.7451562499999998E-5</v>
      </c>
      <c r="AA578" s="35">
        <f t="shared" si="157"/>
        <v>1.7451562499999998E-5</v>
      </c>
      <c r="AB578" s="35">
        <f t="shared" si="157"/>
        <v>1.7451562499999998E-5</v>
      </c>
      <c r="AC578" s="35">
        <f t="shared" si="157"/>
        <v>1.7451562499999995E-5</v>
      </c>
      <c r="AD578" s="35">
        <f t="shared" si="157"/>
        <v>1.7451562499999998E-5</v>
      </c>
      <c r="AE578" s="35">
        <f t="shared" si="157"/>
        <v>1.7451562499999998E-5</v>
      </c>
    </row>
    <row r="579" spans="1:31" x14ac:dyDescent="0.2">
      <c r="A579" s="9" t="s">
        <v>730</v>
      </c>
      <c r="B579" s="4" t="s">
        <v>731</v>
      </c>
      <c r="C579" s="35">
        <f t="shared" si="156"/>
        <v>1.0371827500393256E-3</v>
      </c>
      <c r="D579" s="35">
        <f t="shared" si="157"/>
        <v>1.0555716265933926E-3</v>
      </c>
      <c r="E579" s="35">
        <f t="shared" si="157"/>
        <v>1.1584719755946093E-3</v>
      </c>
      <c r="F579" s="35">
        <f t="shared" si="157"/>
        <v>1.1680256312464289E-3</v>
      </c>
      <c r="G579" s="35">
        <f t="shared" si="157"/>
        <v>1.1703410624469728E-3</v>
      </c>
      <c r="H579" s="35">
        <f t="shared" si="157"/>
        <v>1.191552650192601E-3</v>
      </c>
      <c r="I579" s="35">
        <f t="shared" si="157"/>
        <v>1.2069296643942679E-3</v>
      </c>
      <c r="J579" s="35">
        <f t="shared" si="157"/>
        <v>1.2255503230156424E-3</v>
      </c>
      <c r="K579" s="35">
        <f t="shared" si="157"/>
        <v>1.2283873227435147E-3</v>
      </c>
      <c r="L579" s="35">
        <f t="shared" si="157"/>
        <v>1.2062023496466449E-3</v>
      </c>
      <c r="M579" s="35">
        <f t="shared" si="157"/>
        <v>1.2138090147857956E-3</v>
      </c>
      <c r="N579" s="35">
        <f t="shared" si="157"/>
        <v>1.2132891538501E-3</v>
      </c>
      <c r="O579" s="35">
        <f t="shared" si="157"/>
        <v>1.4278437774844035E-3</v>
      </c>
      <c r="P579" s="35">
        <f t="shared" si="157"/>
        <v>1.5542584537994203E-3</v>
      </c>
      <c r="Q579" s="35">
        <f t="shared" si="157"/>
        <v>1.582967413475599E-3</v>
      </c>
      <c r="R579" s="35">
        <f t="shared" si="157"/>
        <v>1.5567445075385148E-3</v>
      </c>
      <c r="S579" s="35">
        <f t="shared" si="157"/>
        <v>1.5855923510371169E-3</v>
      </c>
      <c r="T579" s="35">
        <f t="shared" si="157"/>
        <v>1.6152892056062052E-3</v>
      </c>
      <c r="U579" s="35">
        <f t="shared" si="157"/>
        <v>1.625201196635813E-3</v>
      </c>
      <c r="V579" s="35">
        <f t="shared" si="157"/>
        <v>1.5500923892006451E-3</v>
      </c>
      <c r="W579" s="35">
        <f t="shared" si="157"/>
        <v>1.475927079219116E-3</v>
      </c>
      <c r="X579" s="35">
        <f t="shared" si="157"/>
        <v>1.4937983228034033E-3</v>
      </c>
      <c r="Y579" s="35">
        <f t="shared" si="157"/>
        <v>1.5863905768833031E-3</v>
      </c>
      <c r="Z579" s="35">
        <f t="shared" si="157"/>
        <v>1.6701426911440132E-3</v>
      </c>
      <c r="AA579" s="35">
        <f t="shared" si="157"/>
        <v>1.6777971146022057E-3</v>
      </c>
      <c r="AB579" s="35">
        <f t="shared" si="157"/>
        <v>2.0618821770373927E-3</v>
      </c>
      <c r="AC579" s="35">
        <f t="shared" si="157"/>
        <v>1.9470492072922111E-3</v>
      </c>
      <c r="AD579" s="35">
        <f t="shared" si="157"/>
        <v>1.931431002181825E-3</v>
      </c>
      <c r="AE579" s="35">
        <f t="shared" si="157"/>
        <v>2.2374403973657018E-3</v>
      </c>
    </row>
    <row r="580" spans="1:31" x14ac:dyDescent="0.2">
      <c r="A580" s="9" t="s">
        <v>736</v>
      </c>
      <c r="B580" s="4" t="s">
        <v>737</v>
      </c>
      <c r="C580" s="35">
        <f>+C434</f>
        <v>3.3607602658913854E-2</v>
      </c>
      <c r="D580" s="35">
        <f t="shared" ref="D580:AE580" si="158">+D434</f>
        <v>3.3263944435942092E-2</v>
      </c>
      <c r="E580" s="35">
        <f t="shared" si="158"/>
        <v>6.003270973273888E-2</v>
      </c>
      <c r="F580" s="35">
        <f t="shared" si="158"/>
        <v>6.2292762243600065E-2</v>
      </c>
      <c r="G580" s="35">
        <f t="shared" si="158"/>
        <v>6.3434363357159421E-2</v>
      </c>
      <c r="H580" s="35">
        <f t="shared" si="158"/>
        <v>6.3555902278725568E-2</v>
      </c>
      <c r="I580" s="35">
        <f t="shared" si="158"/>
        <v>6.3520375521688682E-2</v>
      </c>
      <c r="J580" s="35">
        <f t="shared" si="158"/>
        <v>6.727696639165974E-2</v>
      </c>
      <c r="K580" s="35">
        <f t="shared" si="158"/>
        <v>7.207706594636161E-2</v>
      </c>
      <c r="L580" s="35">
        <f t="shared" si="158"/>
        <v>7.4256362004081963E-2</v>
      </c>
      <c r="M580" s="35">
        <f t="shared" si="158"/>
        <v>7.9009693757173524E-2</v>
      </c>
      <c r="N580" s="35">
        <f t="shared" si="158"/>
        <v>4.8922364417304187E-2</v>
      </c>
      <c r="O580" s="35">
        <f t="shared" si="158"/>
        <v>3.9066449071408549E-2</v>
      </c>
      <c r="P580" s="35">
        <f t="shared" si="158"/>
        <v>4.057804437929368E-2</v>
      </c>
      <c r="Q580" s="35">
        <f t="shared" si="158"/>
        <v>4.2961686776295631E-2</v>
      </c>
      <c r="R580" s="35">
        <f t="shared" si="158"/>
        <v>2.7700013391510188E-2</v>
      </c>
      <c r="S580" s="35">
        <f t="shared" si="158"/>
        <v>2.6997112876764904E-2</v>
      </c>
      <c r="T580" s="35">
        <f t="shared" si="158"/>
        <v>2.5384928153553105E-2</v>
      </c>
      <c r="U580" s="35">
        <f t="shared" si="158"/>
        <v>2.5727132361684456E-2</v>
      </c>
      <c r="V580" s="35">
        <f t="shared" si="158"/>
        <v>2.6568526710435244E-2</v>
      </c>
      <c r="W580" s="35">
        <f t="shared" si="158"/>
        <v>2.489957984710044E-2</v>
      </c>
      <c r="X580" s="35">
        <f t="shared" si="158"/>
        <v>2.3980670931652862E-2</v>
      </c>
      <c r="Y580" s="35">
        <f t="shared" si="158"/>
        <v>2.4357050458359886E-2</v>
      </c>
      <c r="Z580" s="35">
        <f t="shared" si="158"/>
        <v>2.4303068754327008E-2</v>
      </c>
      <c r="AA580" s="35">
        <f t="shared" si="158"/>
        <v>2.48661040172766E-2</v>
      </c>
      <c r="AB580" s="35">
        <f t="shared" si="158"/>
        <v>2.4599194779612355E-2</v>
      </c>
      <c r="AC580" s="35">
        <f t="shared" si="158"/>
        <v>2.3125736688062396E-2</v>
      </c>
      <c r="AD580" s="35">
        <f t="shared" si="158"/>
        <v>2.4316830309176606E-2</v>
      </c>
      <c r="AE580" s="35">
        <f t="shared" si="158"/>
        <v>2.5427974001285106E-2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9">+C585+C586</f>
        <v>0</v>
      </c>
      <c r="D584" s="21">
        <f t="shared" si="159"/>
        <v>0</v>
      </c>
      <c r="E584" s="21">
        <f t="shared" si="159"/>
        <v>0</v>
      </c>
      <c r="F584" s="21">
        <f t="shared" si="159"/>
        <v>0</v>
      </c>
      <c r="G584" s="21">
        <f t="shared" si="159"/>
        <v>0</v>
      </c>
      <c r="H584" s="21">
        <f t="shared" si="159"/>
        <v>0</v>
      </c>
      <c r="I584" s="21">
        <f t="shared" si="159"/>
        <v>0</v>
      </c>
      <c r="J584" s="21">
        <f t="shared" si="159"/>
        <v>0</v>
      </c>
      <c r="K584" s="21">
        <f t="shared" si="159"/>
        <v>0</v>
      </c>
      <c r="L584" s="21">
        <f t="shared" si="159"/>
        <v>0</v>
      </c>
      <c r="M584" s="21">
        <f t="shared" si="159"/>
        <v>0</v>
      </c>
      <c r="N584" s="21">
        <f t="shared" si="159"/>
        <v>0</v>
      </c>
      <c r="O584" s="21">
        <f t="shared" si="159"/>
        <v>0</v>
      </c>
      <c r="P584" s="21">
        <f t="shared" si="159"/>
        <v>0</v>
      </c>
      <c r="Q584" s="21">
        <f t="shared" si="159"/>
        <v>0</v>
      </c>
      <c r="R584" s="21">
        <f t="shared" si="159"/>
        <v>0</v>
      </c>
      <c r="S584" s="21">
        <f t="shared" si="159"/>
        <v>0</v>
      </c>
      <c r="T584" s="21">
        <f t="shared" si="159"/>
        <v>0</v>
      </c>
      <c r="U584" s="21">
        <f t="shared" si="159"/>
        <v>0</v>
      </c>
      <c r="V584" s="21">
        <f t="shared" si="159"/>
        <v>0</v>
      </c>
      <c r="W584" s="21">
        <f t="shared" si="159"/>
        <v>0</v>
      </c>
      <c r="X584" s="21">
        <f t="shared" si="159"/>
        <v>0</v>
      </c>
      <c r="Y584" s="21">
        <f t="shared" si="159"/>
        <v>0</v>
      </c>
      <c r="Z584" s="21">
        <f t="shared" si="159"/>
        <v>0</v>
      </c>
      <c r="AA584" s="21">
        <f t="shared" si="159"/>
        <v>0</v>
      </c>
      <c r="AB584" s="21">
        <f t="shared" si="159"/>
        <v>0</v>
      </c>
      <c r="AC584" s="21">
        <f t="shared" si="159"/>
        <v>0</v>
      </c>
      <c r="AD584" s="21">
        <f t="shared" si="159"/>
        <v>0</v>
      </c>
      <c r="AE584" s="21">
        <f t="shared" si="159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60">+C441</f>
        <v>0</v>
      </c>
      <c r="D585" s="35">
        <f t="shared" si="160"/>
        <v>0</v>
      </c>
      <c r="E585" s="35">
        <f t="shared" si="160"/>
        <v>0</v>
      </c>
      <c r="F585" s="35">
        <f t="shared" si="160"/>
        <v>0</v>
      </c>
      <c r="G585" s="35">
        <f t="shared" si="160"/>
        <v>0</v>
      </c>
      <c r="H585" s="35">
        <f t="shared" si="160"/>
        <v>0</v>
      </c>
      <c r="I585" s="35">
        <f t="shared" si="160"/>
        <v>0</v>
      </c>
      <c r="J585" s="35">
        <f t="shared" si="160"/>
        <v>0</v>
      </c>
      <c r="K585" s="35">
        <f t="shared" si="160"/>
        <v>0</v>
      </c>
      <c r="L585" s="35">
        <f t="shared" si="160"/>
        <v>0</v>
      </c>
      <c r="M585" s="35">
        <f t="shared" si="160"/>
        <v>0</v>
      </c>
      <c r="N585" s="35">
        <f t="shared" si="160"/>
        <v>0</v>
      </c>
      <c r="O585" s="35">
        <f t="shared" si="160"/>
        <v>0</v>
      </c>
      <c r="P585" s="35">
        <f t="shared" si="160"/>
        <v>0</v>
      </c>
      <c r="Q585" s="35">
        <f t="shared" si="160"/>
        <v>0</v>
      </c>
      <c r="R585" s="35">
        <f t="shared" si="160"/>
        <v>0</v>
      </c>
      <c r="S585" s="35">
        <f t="shared" ref="D585:AE587" si="161">+S441</f>
        <v>0</v>
      </c>
      <c r="T585" s="35">
        <f t="shared" si="161"/>
        <v>0</v>
      </c>
      <c r="U585" s="35">
        <f t="shared" si="161"/>
        <v>0</v>
      </c>
      <c r="V585" s="35">
        <f t="shared" si="161"/>
        <v>0</v>
      </c>
      <c r="W585" s="35">
        <f t="shared" si="161"/>
        <v>0</v>
      </c>
      <c r="X585" s="35">
        <f t="shared" si="161"/>
        <v>0</v>
      </c>
      <c r="Y585" s="35">
        <f t="shared" si="161"/>
        <v>0</v>
      </c>
      <c r="Z585" s="35">
        <f t="shared" si="161"/>
        <v>0</v>
      </c>
      <c r="AA585" s="35">
        <f t="shared" si="161"/>
        <v>0</v>
      </c>
      <c r="AB585" s="35">
        <f t="shared" si="161"/>
        <v>0</v>
      </c>
      <c r="AC585" s="35">
        <f t="shared" si="161"/>
        <v>0</v>
      </c>
      <c r="AD585" s="35">
        <f t="shared" si="161"/>
        <v>0</v>
      </c>
      <c r="AE585" s="35">
        <f t="shared" si="161"/>
        <v>0</v>
      </c>
    </row>
    <row r="586" spans="1:31" x14ac:dyDescent="0.2">
      <c r="A586" s="9" t="s">
        <v>224</v>
      </c>
      <c r="B586" s="4" t="s">
        <v>225</v>
      </c>
      <c r="C586" s="35">
        <f t="shared" si="160"/>
        <v>0</v>
      </c>
      <c r="D586" s="35">
        <f t="shared" si="161"/>
        <v>0</v>
      </c>
      <c r="E586" s="35">
        <f t="shared" si="161"/>
        <v>0</v>
      </c>
      <c r="F586" s="35">
        <f t="shared" si="161"/>
        <v>0</v>
      </c>
      <c r="G586" s="35">
        <f t="shared" si="161"/>
        <v>0</v>
      </c>
      <c r="H586" s="35">
        <f t="shared" si="161"/>
        <v>0</v>
      </c>
      <c r="I586" s="35">
        <f t="shared" si="161"/>
        <v>0</v>
      </c>
      <c r="J586" s="35">
        <f t="shared" si="161"/>
        <v>0</v>
      </c>
      <c r="K586" s="35">
        <f t="shared" si="161"/>
        <v>0</v>
      </c>
      <c r="L586" s="35">
        <f t="shared" si="161"/>
        <v>0</v>
      </c>
      <c r="M586" s="35">
        <f t="shared" si="161"/>
        <v>0</v>
      </c>
      <c r="N586" s="35">
        <f t="shared" si="161"/>
        <v>0</v>
      </c>
      <c r="O586" s="35">
        <f t="shared" si="161"/>
        <v>0</v>
      </c>
      <c r="P586" s="35">
        <f t="shared" si="161"/>
        <v>0</v>
      </c>
      <c r="Q586" s="35">
        <f t="shared" si="161"/>
        <v>0</v>
      </c>
      <c r="R586" s="35">
        <f t="shared" si="161"/>
        <v>0</v>
      </c>
      <c r="S586" s="35">
        <f t="shared" si="161"/>
        <v>0</v>
      </c>
      <c r="T586" s="35">
        <f t="shared" si="161"/>
        <v>0</v>
      </c>
      <c r="U586" s="35">
        <f t="shared" si="161"/>
        <v>0</v>
      </c>
      <c r="V586" s="35">
        <f t="shared" si="161"/>
        <v>0</v>
      </c>
      <c r="W586" s="35">
        <f t="shared" si="161"/>
        <v>0</v>
      </c>
      <c r="X586" s="35">
        <f t="shared" si="161"/>
        <v>0</v>
      </c>
      <c r="Y586" s="35">
        <f t="shared" si="161"/>
        <v>0</v>
      </c>
      <c r="Z586" s="35">
        <f t="shared" si="161"/>
        <v>0</v>
      </c>
      <c r="AA586" s="35">
        <f t="shared" si="161"/>
        <v>0</v>
      </c>
      <c r="AB586" s="35">
        <f t="shared" si="161"/>
        <v>0</v>
      </c>
      <c r="AC586" s="35">
        <f t="shared" si="161"/>
        <v>0</v>
      </c>
      <c r="AD586" s="35">
        <f t="shared" si="161"/>
        <v>0</v>
      </c>
      <c r="AE586" s="35">
        <f t="shared" si="161"/>
        <v>0</v>
      </c>
    </row>
    <row r="587" spans="1:31" x14ac:dyDescent="0.2">
      <c r="A587" s="9" t="s">
        <v>226</v>
      </c>
      <c r="B587" s="4" t="s">
        <v>141</v>
      </c>
      <c r="C587" s="37">
        <f t="shared" si="160"/>
        <v>0</v>
      </c>
      <c r="D587" s="37">
        <f t="shared" si="161"/>
        <v>0</v>
      </c>
      <c r="E587" s="37">
        <f t="shared" si="161"/>
        <v>0</v>
      </c>
      <c r="F587" s="37">
        <f t="shared" si="161"/>
        <v>0</v>
      </c>
      <c r="G587" s="37">
        <f t="shared" si="161"/>
        <v>0</v>
      </c>
      <c r="H587" s="37">
        <f t="shared" si="161"/>
        <v>0</v>
      </c>
      <c r="I587" s="37">
        <f t="shared" si="161"/>
        <v>0</v>
      </c>
      <c r="J587" s="37">
        <f t="shared" si="161"/>
        <v>0</v>
      </c>
      <c r="K587" s="37">
        <f t="shared" si="161"/>
        <v>0</v>
      </c>
      <c r="L587" s="37">
        <f t="shared" si="161"/>
        <v>0</v>
      </c>
      <c r="M587" s="37">
        <f t="shared" si="161"/>
        <v>0</v>
      </c>
      <c r="N587" s="37">
        <f t="shared" si="161"/>
        <v>0</v>
      </c>
      <c r="O587" s="37">
        <f t="shared" si="161"/>
        <v>0</v>
      </c>
      <c r="P587" s="37">
        <f t="shared" si="161"/>
        <v>0</v>
      </c>
      <c r="Q587" s="37">
        <f t="shared" si="161"/>
        <v>0</v>
      </c>
      <c r="R587" s="37">
        <f t="shared" si="161"/>
        <v>0</v>
      </c>
      <c r="S587" s="37">
        <f t="shared" si="161"/>
        <v>0</v>
      </c>
      <c r="T587" s="37">
        <f t="shared" si="161"/>
        <v>0</v>
      </c>
      <c r="U587" s="37">
        <f t="shared" si="161"/>
        <v>0</v>
      </c>
      <c r="V587" s="37">
        <f t="shared" si="161"/>
        <v>0</v>
      </c>
      <c r="W587" s="37">
        <f t="shared" si="161"/>
        <v>0</v>
      </c>
      <c r="X587" s="37">
        <f t="shared" si="161"/>
        <v>0</v>
      </c>
      <c r="Y587" s="37">
        <f t="shared" si="161"/>
        <v>0</v>
      </c>
      <c r="Z587" s="37">
        <f t="shared" si="161"/>
        <v>0</v>
      </c>
      <c r="AA587" s="37">
        <f t="shared" si="161"/>
        <v>0</v>
      </c>
      <c r="AB587" s="37">
        <f t="shared" si="161"/>
        <v>0</v>
      </c>
      <c r="AC587" s="37">
        <f t="shared" si="161"/>
        <v>0</v>
      </c>
      <c r="AD587" s="37">
        <f t="shared" si="161"/>
        <v>0</v>
      </c>
      <c r="AE587" s="37">
        <f t="shared" si="161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2">+C599-C4</f>
        <v>0</v>
      </c>
      <c r="D597" s="72">
        <f t="shared" si="162"/>
        <v>0</v>
      </c>
      <c r="E597" s="72">
        <f t="shared" si="162"/>
        <v>0</v>
      </c>
      <c r="F597" s="72">
        <f t="shared" si="162"/>
        <v>0</v>
      </c>
      <c r="G597" s="72">
        <f t="shared" si="162"/>
        <v>0</v>
      </c>
      <c r="H597" s="72">
        <f t="shared" si="162"/>
        <v>0</v>
      </c>
      <c r="I597" s="72">
        <f t="shared" si="162"/>
        <v>0</v>
      </c>
      <c r="J597" s="72">
        <f t="shared" si="162"/>
        <v>0</v>
      </c>
      <c r="K597" s="72">
        <f t="shared" si="162"/>
        <v>0</v>
      </c>
      <c r="L597" s="72">
        <f t="shared" si="162"/>
        <v>0</v>
      </c>
      <c r="M597" s="72">
        <f t="shared" si="162"/>
        <v>0</v>
      </c>
      <c r="N597" s="72">
        <f t="shared" si="162"/>
        <v>0</v>
      </c>
      <c r="O597" s="72">
        <f t="shared" si="162"/>
        <v>0</v>
      </c>
      <c r="P597" s="72">
        <f t="shared" si="162"/>
        <v>0</v>
      </c>
      <c r="Q597" s="72">
        <f t="shared" si="162"/>
        <v>0</v>
      </c>
      <c r="R597" s="72">
        <f t="shared" si="162"/>
        <v>0</v>
      </c>
      <c r="S597" s="72">
        <f t="shared" si="162"/>
        <v>0</v>
      </c>
      <c r="T597" s="72">
        <f t="shared" si="162"/>
        <v>0</v>
      </c>
      <c r="U597" s="72">
        <f t="shared" si="162"/>
        <v>0</v>
      </c>
      <c r="V597" s="72">
        <f t="shared" si="162"/>
        <v>0</v>
      </c>
      <c r="W597" s="72">
        <f t="shared" si="162"/>
        <v>0</v>
      </c>
      <c r="X597" s="72">
        <f t="shared" si="162"/>
        <v>0</v>
      </c>
      <c r="Y597" s="72">
        <f t="shared" si="162"/>
        <v>0</v>
      </c>
      <c r="Z597" s="72">
        <f t="shared" si="162"/>
        <v>0</v>
      </c>
      <c r="AA597" s="72">
        <f t="shared" si="162"/>
        <v>0</v>
      </c>
      <c r="AB597" s="72">
        <f t="shared" si="162"/>
        <v>0</v>
      </c>
      <c r="AC597" s="72">
        <f t="shared" si="162"/>
        <v>0</v>
      </c>
      <c r="AD597" s="72">
        <f t="shared" si="162"/>
        <v>0</v>
      </c>
      <c r="AE597" s="72">
        <f t="shared" si="162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3">+C600+C604+C613+C624+C633</f>
        <v>0.66365960293880211</v>
      </c>
      <c r="D599" s="28">
        <f t="shared" si="163"/>
        <v>0.63925113645622478</v>
      </c>
      <c r="E599" s="28">
        <f t="shared" si="163"/>
        <v>0.70199042538000878</v>
      </c>
      <c r="F599" s="28">
        <f t="shared" si="163"/>
        <v>0.72777694198932097</v>
      </c>
      <c r="G599" s="28">
        <f t="shared" si="163"/>
        <v>0.72570001430416997</v>
      </c>
      <c r="H599" s="28">
        <f t="shared" si="163"/>
        <v>0.7480211467081469</v>
      </c>
      <c r="I599" s="28">
        <f t="shared" si="163"/>
        <v>0.73567361057564407</v>
      </c>
      <c r="J599" s="28">
        <f t="shared" si="163"/>
        <v>0.75099957315146093</v>
      </c>
      <c r="K599" s="28">
        <f t="shared" si="163"/>
        <v>0.75464120420217273</v>
      </c>
      <c r="L599" s="28">
        <f t="shared" si="163"/>
        <v>0.79037042134959368</v>
      </c>
      <c r="M599" s="28">
        <f t="shared" si="163"/>
        <v>0.75861663145655756</v>
      </c>
      <c r="N599" s="28">
        <f t="shared" si="163"/>
        <v>0.75263172208855156</v>
      </c>
      <c r="O599" s="28">
        <f t="shared" si="163"/>
        <v>0.77687214500711044</v>
      </c>
      <c r="P599" s="28">
        <f t="shared" si="163"/>
        <v>0.74115768886716227</v>
      </c>
      <c r="Q599" s="28">
        <f t="shared" si="163"/>
        <v>0.82465933022500337</v>
      </c>
      <c r="R599" s="28">
        <f t="shared" si="163"/>
        <v>0.76817424469386075</v>
      </c>
      <c r="S599" s="28">
        <f t="shared" si="163"/>
        <v>0.7962602000343757</v>
      </c>
      <c r="T599" s="28">
        <f t="shared" si="163"/>
        <v>0.85450932350440134</v>
      </c>
      <c r="U599" s="28">
        <f t="shared" si="163"/>
        <v>0.90460859500914981</v>
      </c>
      <c r="V599" s="28">
        <f t="shared" si="163"/>
        <v>0.93433687831105738</v>
      </c>
      <c r="W599" s="28">
        <f t="shared" si="163"/>
        <v>0.93530926380164858</v>
      </c>
      <c r="X599" s="28">
        <f t="shared" si="163"/>
        <v>0.82791863922071385</v>
      </c>
      <c r="Y599" s="28">
        <f t="shared" si="163"/>
        <v>0.73610498702136196</v>
      </c>
      <c r="Z599" s="28">
        <f t="shared" si="163"/>
        <v>0.73085824308907432</v>
      </c>
      <c r="AA599" s="28">
        <f t="shared" si="163"/>
        <v>0.74881869044004912</v>
      </c>
      <c r="AB599" s="28">
        <f t="shared" si="163"/>
        <v>0.74675250946361782</v>
      </c>
      <c r="AC599" s="28">
        <f t="shared" si="163"/>
        <v>0.78326307562413722</v>
      </c>
      <c r="AD599" s="28">
        <f t="shared" si="163"/>
        <v>0.83147543879877428</v>
      </c>
      <c r="AE599" s="28">
        <f t="shared" si="163"/>
        <v>0.86708256237060244</v>
      </c>
    </row>
    <row r="600" spans="1:31" x14ac:dyDescent="0.2">
      <c r="A600" s="6" t="s">
        <v>19</v>
      </c>
      <c r="B600" s="7" t="s">
        <v>20</v>
      </c>
      <c r="C600" s="28">
        <f t="shared" ref="C600:AE600" si="164">+C601+C602+C603</f>
        <v>1.9813500376405578E-2</v>
      </c>
      <c r="D600" s="28">
        <f t="shared" si="164"/>
        <v>2.0568258670501161E-2</v>
      </c>
      <c r="E600" s="28">
        <f t="shared" si="164"/>
        <v>2.2381273823660432E-2</v>
      </c>
      <c r="F600" s="28">
        <f t="shared" si="164"/>
        <v>2.483268922406244E-2</v>
      </c>
      <c r="G600" s="28">
        <f t="shared" si="164"/>
        <v>2.7680129818066765E-2</v>
      </c>
      <c r="H600" s="28">
        <f t="shared" si="164"/>
        <v>3.0785591754775309E-2</v>
      </c>
      <c r="I600" s="28">
        <f t="shared" si="164"/>
        <v>3.3915158557871229E-2</v>
      </c>
      <c r="J600" s="28">
        <f t="shared" si="164"/>
        <v>3.6607609188007866E-2</v>
      </c>
      <c r="K600" s="28">
        <f t="shared" si="164"/>
        <v>3.9039927383395963E-2</v>
      </c>
      <c r="L600" s="28">
        <f t="shared" si="164"/>
        <v>4.1733010990281351E-2</v>
      </c>
      <c r="M600" s="28">
        <f t="shared" si="164"/>
        <v>4.2888518227279432E-2</v>
      </c>
      <c r="N600" s="28">
        <f t="shared" si="164"/>
        <v>4.2227109052174486E-2</v>
      </c>
      <c r="O600" s="28">
        <f t="shared" si="164"/>
        <v>4.3817101491732083E-2</v>
      </c>
      <c r="P600" s="28">
        <f t="shared" si="164"/>
        <v>4.4653698712587772E-2</v>
      </c>
      <c r="Q600" s="28">
        <f t="shared" si="164"/>
        <v>4.5688650225262167E-2</v>
      </c>
      <c r="R600" s="28">
        <f t="shared" si="164"/>
        <v>4.9433628094298569E-2</v>
      </c>
      <c r="S600" s="28">
        <f t="shared" si="164"/>
        <v>5.1625976164241805E-2</v>
      </c>
      <c r="T600" s="28">
        <f t="shared" si="164"/>
        <v>5.6226292803606207E-2</v>
      </c>
      <c r="U600" s="28">
        <f t="shared" si="164"/>
        <v>6.1009244058489918E-2</v>
      </c>
      <c r="V600" s="28">
        <f t="shared" si="164"/>
        <v>6.5755952405371187E-2</v>
      </c>
      <c r="W600" s="28">
        <f t="shared" si="164"/>
        <v>7.0294071561178659E-2</v>
      </c>
      <c r="X600" s="28">
        <f t="shared" si="164"/>
        <v>7.6259408065733877E-2</v>
      </c>
      <c r="Y600" s="28">
        <f t="shared" si="164"/>
        <v>7.7093090403681855E-2</v>
      </c>
      <c r="Z600" s="28">
        <f t="shared" si="164"/>
        <v>8.6095400406814876E-2</v>
      </c>
      <c r="AA600" s="28">
        <f t="shared" si="164"/>
        <v>8.587430076104885E-2</v>
      </c>
      <c r="AB600" s="28">
        <f t="shared" si="164"/>
        <v>9.0114831451279506E-2</v>
      </c>
      <c r="AC600" s="28">
        <f t="shared" si="164"/>
        <v>9.3054858346499417E-2</v>
      </c>
      <c r="AD600" s="28">
        <f t="shared" si="164"/>
        <v>9.7893161664128772E-2</v>
      </c>
      <c r="AE600" s="28">
        <f t="shared" si="164"/>
        <v>0.10259858716513143</v>
      </c>
    </row>
    <row r="601" spans="1:31" x14ac:dyDescent="0.2">
      <c r="A601" s="8" t="s">
        <v>23</v>
      </c>
      <c r="B601" s="4" t="s">
        <v>24</v>
      </c>
      <c r="C601" s="37">
        <f>+C457</f>
        <v>1.9813500376405578E-2</v>
      </c>
      <c r="D601" s="37">
        <f t="shared" ref="D601:AE601" si="165">+D457</f>
        <v>2.0568258670501161E-2</v>
      </c>
      <c r="E601" s="37">
        <f t="shared" si="165"/>
        <v>2.2381273823660432E-2</v>
      </c>
      <c r="F601" s="37">
        <f t="shared" si="165"/>
        <v>2.483268922406244E-2</v>
      </c>
      <c r="G601" s="37">
        <f t="shared" si="165"/>
        <v>2.7680129818066765E-2</v>
      </c>
      <c r="H601" s="37">
        <f t="shared" si="165"/>
        <v>3.0785591754775309E-2</v>
      </c>
      <c r="I601" s="37">
        <f t="shared" si="165"/>
        <v>3.3915158557871229E-2</v>
      </c>
      <c r="J601" s="37">
        <f t="shared" si="165"/>
        <v>3.6607609188007866E-2</v>
      </c>
      <c r="K601" s="37">
        <f t="shared" si="165"/>
        <v>3.9039927383395963E-2</v>
      </c>
      <c r="L601" s="37">
        <f t="shared" si="165"/>
        <v>4.1733010990281351E-2</v>
      </c>
      <c r="M601" s="37">
        <f t="shared" si="165"/>
        <v>4.2888518227279432E-2</v>
      </c>
      <c r="N601" s="37">
        <f t="shared" si="165"/>
        <v>4.2227109052174486E-2</v>
      </c>
      <c r="O601" s="37">
        <f t="shared" si="165"/>
        <v>4.3817101491732083E-2</v>
      </c>
      <c r="P601" s="37">
        <f t="shared" si="165"/>
        <v>4.4653698712587772E-2</v>
      </c>
      <c r="Q601" s="37">
        <f t="shared" si="165"/>
        <v>4.5688650225262167E-2</v>
      </c>
      <c r="R601" s="37">
        <f t="shared" si="165"/>
        <v>4.9433628094298569E-2</v>
      </c>
      <c r="S601" s="37">
        <f t="shared" si="165"/>
        <v>5.1625976164241805E-2</v>
      </c>
      <c r="T601" s="37">
        <f t="shared" si="165"/>
        <v>5.6226292803606207E-2</v>
      </c>
      <c r="U601" s="37">
        <f t="shared" si="165"/>
        <v>6.1009244058489918E-2</v>
      </c>
      <c r="V601" s="37">
        <f t="shared" si="165"/>
        <v>6.5755952405371187E-2</v>
      </c>
      <c r="W601" s="37">
        <f t="shared" si="165"/>
        <v>7.0294071561178659E-2</v>
      </c>
      <c r="X601" s="37">
        <f t="shared" si="165"/>
        <v>7.6259408065733877E-2</v>
      </c>
      <c r="Y601" s="37">
        <f t="shared" si="165"/>
        <v>7.7093090403681855E-2</v>
      </c>
      <c r="Z601" s="37">
        <f t="shared" si="165"/>
        <v>8.6095400406814876E-2</v>
      </c>
      <c r="AA601" s="37">
        <f t="shared" si="165"/>
        <v>8.587430076104885E-2</v>
      </c>
      <c r="AB601" s="37">
        <f t="shared" si="165"/>
        <v>9.0114831451279506E-2</v>
      </c>
      <c r="AC601" s="37">
        <f t="shared" si="165"/>
        <v>9.3054858346499417E-2</v>
      </c>
      <c r="AD601" s="37">
        <f t="shared" si="165"/>
        <v>9.7893161664128772E-2</v>
      </c>
      <c r="AE601" s="37">
        <f t="shared" si="165"/>
        <v>0.10259858716513143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6">+D463</f>
        <v>0</v>
      </c>
      <c r="E602" s="37">
        <f t="shared" si="166"/>
        <v>0</v>
      </c>
      <c r="F602" s="37">
        <f t="shared" si="166"/>
        <v>0</v>
      </c>
      <c r="G602" s="37">
        <f t="shared" si="166"/>
        <v>0</v>
      </c>
      <c r="H602" s="37">
        <f t="shared" si="166"/>
        <v>0</v>
      </c>
      <c r="I602" s="37">
        <f t="shared" si="166"/>
        <v>0</v>
      </c>
      <c r="J602" s="37">
        <f t="shared" si="166"/>
        <v>0</v>
      </c>
      <c r="K602" s="37">
        <f t="shared" si="166"/>
        <v>0</v>
      </c>
      <c r="L602" s="37">
        <f t="shared" si="166"/>
        <v>0</v>
      </c>
      <c r="M602" s="37">
        <f t="shared" si="166"/>
        <v>0</v>
      </c>
      <c r="N602" s="37">
        <f t="shared" si="166"/>
        <v>0</v>
      </c>
      <c r="O602" s="37">
        <f t="shared" si="166"/>
        <v>0</v>
      </c>
      <c r="P602" s="37">
        <f t="shared" si="166"/>
        <v>0</v>
      </c>
      <c r="Q602" s="37">
        <f t="shared" si="166"/>
        <v>0</v>
      </c>
      <c r="R602" s="37">
        <f t="shared" si="166"/>
        <v>0</v>
      </c>
      <c r="S602" s="37">
        <f t="shared" si="166"/>
        <v>0</v>
      </c>
      <c r="T602" s="37">
        <f t="shared" si="166"/>
        <v>0</v>
      </c>
      <c r="U602" s="37">
        <f t="shared" si="166"/>
        <v>0</v>
      </c>
      <c r="V602" s="37">
        <f t="shared" si="166"/>
        <v>0</v>
      </c>
      <c r="W602" s="37">
        <f t="shared" si="166"/>
        <v>0</v>
      </c>
      <c r="X602" s="37">
        <f t="shared" si="166"/>
        <v>0</v>
      </c>
      <c r="Y602" s="37">
        <f t="shared" si="166"/>
        <v>0</v>
      </c>
      <c r="Z602" s="37">
        <f t="shared" si="166"/>
        <v>0</v>
      </c>
      <c r="AA602" s="37">
        <f t="shared" si="166"/>
        <v>0</v>
      </c>
      <c r="AB602" s="37">
        <f t="shared" si="166"/>
        <v>0</v>
      </c>
      <c r="AC602" s="37">
        <f t="shared" si="166"/>
        <v>0</v>
      </c>
      <c r="AD602" s="37">
        <f t="shared" si="166"/>
        <v>0</v>
      </c>
      <c r="AE602" s="37">
        <f t="shared" si="166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7">+C605+C606+C607+C608+C609+C611+C612</f>
        <v>8.5905471936257311E-5</v>
      </c>
      <c r="D604" s="28">
        <f t="shared" si="167"/>
        <v>8.5905471936257324E-5</v>
      </c>
      <c r="E604" s="28">
        <f t="shared" si="167"/>
        <v>8.5905471936257324E-5</v>
      </c>
      <c r="F604" s="28">
        <f t="shared" si="167"/>
        <v>8.5905471936257311E-5</v>
      </c>
      <c r="G604" s="28">
        <f t="shared" si="167"/>
        <v>8.5905471936257324E-5</v>
      </c>
      <c r="H604" s="28">
        <f t="shared" si="167"/>
        <v>8.5905471936257297E-5</v>
      </c>
      <c r="I604" s="28">
        <f t="shared" si="167"/>
        <v>8.5905471936257311E-5</v>
      </c>
      <c r="J604" s="28">
        <f t="shared" si="167"/>
        <v>8.5905471936257297E-5</v>
      </c>
      <c r="K604" s="28">
        <f t="shared" si="167"/>
        <v>8.5905471936257297E-5</v>
      </c>
      <c r="L604" s="28">
        <f t="shared" si="167"/>
        <v>8.5905471936257297E-5</v>
      </c>
      <c r="M604" s="28">
        <f t="shared" si="167"/>
        <v>8.5905471936257311E-5</v>
      </c>
      <c r="N604" s="28">
        <f t="shared" si="167"/>
        <v>8.5905471936257311E-5</v>
      </c>
      <c r="O604" s="28">
        <f t="shared" si="167"/>
        <v>8.5905471936257297E-5</v>
      </c>
      <c r="P604" s="28">
        <f t="shared" si="167"/>
        <v>8.6203629651265129E-5</v>
      </c>
      <c r="Q604" s="28">
        <f t="shared" si="167"/>
        <v>8.6511544766987948E-5</v>
      </c>
      <c r="R604" s="28">
        <f t="shared" si="167"/>
        <v>8.685211552911335E-5</v>
      </c>
      <c r="S604" s="28">
        <f t="shared" si="167"/>
        <v>8.7212231161660212E-5</v>
      </c>
      <c r="T604" s="28">
        <f t="shared" si="167"/>
        <v>8.7549809543497204E-5</v>
      </c>
      <c r="U604" s="28">
        <f t="shared" si="167"/>
        <v>8.7925512805259176E-5</v>
      </c>
      <c r="V604" s="28">
        <f t="shared" si="167"/>
        <v>8.8368274183288722E-5</v>
      </c>
      <c r="W604" s="28">
        <f t="shared" si="167"/>
        <v>8.8854774589167628E-5</v>
      </c>
      <c r="X604" s="28">
        <f t="shared" si="167"/>
        <v>8.9348051977992059E-5</v>
      </c>
      <c r="Y604" s="28">
        <f t="shared" si="167"/>
        <v>7.4981336227460742E-5</v>
      </c>
      <c r="Z604" s="28">
        <f t="shared" si="167"/>
        <v>6.0495975526070415E-5</v>
      </c>
      <c r="AA604" s="28">
        <f t="shared" si="167"/>
        <v>6.4763670141986977E-5</v>
      </c>
      <c r="AB604" s="28">
        <f t="shared" si="167"/>
        <v>6.9064874341667604E-5</v>
      </c>
      <c r="AC604" s="28">
        <f t="shared" si="167"/>
        <v>5.616056521259088E-5</v>
      </c>
      <c r="AD604" s="28">
        <f t="shared" si="167"/>
        <v>4.5934015150177192E-5</v>
      </c>
      <c r="AE604" s="28">
        <f t="shared" si="167"/>
        <v>3.5565497889028592E-5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8">+D472</f>
        <v>0</v>
      </c>
      <c r="E605" s="37">
        <f t="shared" si="168"/>
        <v>0</v>
      </c>
      <c r="F605" s="37">
        <f t="shared" si="168"/>
        <v>0</v>
      </c>
      <c r="G605" s="37">
        <f t="shared" si="168"/>
        <v>0</v>
      </c>
      <c r="H605" s="37">
        <f t="shared" si="168"/>
        <v>0</v>
      </c>
      <c r="I605" s="37">
        <f t="shared" si="168"/>
        <v>0</v>
      </c>
      <c r="J605" s="37">
        <f t="shared" si="168"/>
        <v>0</v>
      </c>
      <c r="K605" s="37">
        <f t="shared" si="168"/>
        <v>0</v>
      </c>
      <c r="L605" s="37">
        <f t="shared" si="168"/>
        <v>0</v>
      </c>
      <c r="M605" s="37">
        <f t="shared" si="168"/>
        <v>0</v>
      </c>
      <c r="N605" s="37">
        <f t="shared" si="168"/>
        <v>0</v>
      </c>
      <c r="O605" s="37">
        <f t="shared" si="168"/>
        <v>0</v>
      </c>
      <c r="P605" s="37">
        <f t="shared" si="168"/>
        <v>0</v>
      </c>
      <c r="Q605" s="37">
        <f t="shared" si="168"/>
        <v>0</v>
      </c>
      <c r="R605" s="37">
        <f t="shared" si="168"/>
        <v>0</v>
      </c>
      <c r="S605" s="37">
        <f t="shared" si="168"/>
        <v>0</v>
      </c>
      <c r="T605" s="37">
        <f t="shared" si="168"/>
        <v>0</v>
      </c>
      <c r="U605" s="37">
        <f t="shared" si="168"/>
        <v>0</v>
      </c>
      <c r="V605" s="37">
        <f t="shared" si="168"/>
        <v>0</v>
      </c>
      <c r="W605" s="37">
        <f t="shared" si="168"/>
        <v>0</v>
      </c>
      <c r="X605" s="37">
        <f t="shared" si="168"/>
        <v>0</v>
      </c>
      <c r="Y605" s="37">
        <f t="shared" si="168"/>
        <v>0</v>
      </c>
      <c r="Z605" s="37">
        <f t="shared" si="168"/>
        <v>0</v>
      </c>
      <c r="AA605" s="37">
        <f t="shared" si="168"/>
        <v>0</v>
      </c>
      <c r="AB605" s="37">
        <f t="shared" si="168"/>
        <v>0</v>
      </c>
      <c r="AC605" s="37">
        <f t="shared" si="168"/>
        <v>0</v>
      </c>
      <c r="AD605" s="37">
        <f t="shared" si="168"/>
        <v>0</v>
      </c>
      <c r="AE605" s="37">
        <f t="shared" si="168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9">+C478</f>
        <v>0</v>
      </c>
      <c r="D606" s="37">
        <f t="shared" si="169"/>
        <v>0</v>
      </c>
      <c r="E606" s="37">
        <f t="shared" si="169"/>
        <v>0</v>
      </c>
      <c r="F606" s="37">
        <f t="shared" si="169"/>
        <v>0</v>
      </c>
      <c r="G606" s="37">
        <f t="shared" si="169"/>
        <v>0</v>
      </c>
      <c r="H606" s="37">
        <f t="shared" si="169"/>
        <v>0</v>
      </c>
      <c r="I606" s="37">
        <f t="shared" si="169"/>
        <v>0</v>
      </c>
      <c r="J606" s="37">
        <f t="shared" si="169"/>
        <v>0</v>
      </c>
      <c r="K606" s="37">
        <f t="shared" si="169"/>
        <v>0</v>
      </c>
      <c r="L606" s="37">
        <f t="shared" si="169"/>
        <v>0</v>
      </c>
      <c r="M606" s="37">
        <f t="shared" si="169"/>
        <v>0</v>
      </c>
      <c r="N606" s="37">
        <f t="shared" si="169"/>
        <v>0</v>
      </c>
      <c r="O606" s="37">
        <f t="shared" si="169"/>
        <v>0</v>
      </c>
      <c r="P606" s="37">
        <f t="shared" si="169"/>
        <v>0</v>
      </c>
      <c r="Q606" s="37">
        <f t="shared" si="169"/>
        <v>0</v>
      </c>
      <c r="R606" s="37">
        <f t="shared" si="169"/>
        <v>0</v>
      </c>
      <c r="S606" s="37">
        <f t="shared" si="169"/>
        <v>0</v>
      </c>
      <c r="T606" s="37">
        <f t="shared" si="169"/>
        <v>0</v>
      </c>
      <c r="U606" s="37">
        <f t="shared" si="169"/>
        <v>0</v>
      </c>
      <c r="V606" s="37">
        <f t="shared" si="169"/>
        <v>0</v>
      </c>
      <c r="W606" s="37">
        <f t="shared" si="169"/>
        <v>0</v>
      </c>
      <c r="X606" s="37">
        <f t="shared" si="169"/>
        <v>0</v>
      </c>
      <c r="Y606" s="37">
        <f t="shared" si="169"/>
        <v>0</v>
      </c>
      <c r="Z606" s="37">
        <f t="shared" si="169"/>
        <v>0</v>
      </c>
      <c r="AA606" s="37">
        <f t="shared" si="169"/>
        <v>0</v>
      </c>
      <c r="AB606" s="37">
        <f t="shared" si="169"/>
        <v>0</v>
      </c>
      <c r="AC606" s="37">
        <f t="shared" si="169"/>
        <v>0</v>
      </c>
      <c r="AD606" s="37">
        <f t="shared" si="169"/>
        <v>0</v>
      </c>
      <c r="AE606" s="37">
        <f t="shared" si="16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0">+C489</f>
        <v>0</v>
      </c>
      <c r="D607" s="37">
        <f t="shared" si="170"/>
        <v>0</v>
      </c>
      <c r="E607" s="37">
        <f t="shared" si="170"/>
        <v>0</v>
      </c>
      <c r="F607" s="37">
        <f t="shared" si="170"/>
        <v>0</v>
      </c>
      <c r="G607" s="37">
        <f t="shared" si="170"/>
        <v>0</v>
      </c>
      <c r="H607" s="37">
        <f t="shared" si="170"/>
        <v>0</v>
      </c>
      <c r="I607" s="37">
        <f t="shared" si="170"/>
        <v>0</v>
      </c>
      <c r="J607" s="37">
        <f t="shared" si="170"/>
        <v>0</v>
      </c>
      <c r="K607" s="37">
        <f t="shared" si="170"/>
        <v>0</v>
      </c>
      <c r="L607" s="37">
        <f t="shared" si="170"/>
        <v>0</v>
      </c>
      <c r="M607" s="37">
        <f t="shared" si="170"/>
        <v>0</v>
      </c>
      <c r="N607" s="37">
        <f t="shared" si="170"/>
        <v>0</v>
      </c>
      <c r="O607" s="37">
        <f t="shared" si="170"/>
        <v>0</v>
      </c>
      <c r="P607" s="37">
        <f t="shared" si="170"/>
        <v>0</v>
      </c>
      <c r="Q607" s="37">
        <f t="shared" si="170"/>
        <v>0</v>
      </c>
      <c r="R607" s="37">
        <f t="shared" si="170"/>
        <v>0</v>
      </c>
      <c r="S607" s="37">
        <f t="shared" si="170"/>
        <v>0</v>
      </c>
      <c r="T607" s="37">
        <f t="shared" si="170"/>
        <v>0</v>
      </c>
      <c r="U607" s="37">
        <f t="shared" si="170"/>
        <v>0</v>
      </c>
      <c r="V607" s="37">
        <f t="shared" si="170"/>
        <v>0</v>
      </c>
      <c r="W607" s="37">
        <f t="shared" si="170"/>
        <v>0</v>
      </c>
      <c r="X607" s="37">
        <f t="shared" si="170"/>
        <v>0</v>
      </c>
      <c r="Y607" s="37">
        <f t="shared" si="170"/>
        <v>0</v>
      </c>
      <c r="Z607" s="37">
        <f t="shared" si="170"/>
        <v>0</v>
      </c>
      <c r="AA607" s="37">
        <f t="shared" si="170"/>
        <v>0</v>
      </c>
      <c r="AB607" s="37">
        <f t="shared" si="170"/>
        <v>0</v>
      </c>
      <c r="AC607" s="37">
        <f t="shared" si="170"/>
        <v>0</v>
      </c>
      <c r="AD607" s="37">
        <f t="shared" si="170"/>
        <v>0</v>
      </c>
      <c r="AE607" s="37">
        <f t="shared" si="170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1">+D497</f>
        <v>0</v>
      </c>
      <c r="E608" s="37">
        <f t="shared" si="171"/>
        <v>0</v>
      </c>
      <c r="F608" s="37">
        <f t="shared" si="171"/>
        <v>0</v>
      </c>
      <c r="G608" s="37">
        <f t="shared" si="171"/>
        <v>0</v>
      </c>
      <c r="H608" s="37">
        <f t="shared" si="171"/>
        <v>0</v>
      </c>
      <c r="I608" s="37">
        <f t="shared" si="171"/>
        <v>0</v>
      </c>
      <c r="J608" s="37">
        <f t="shared" si="171"/>
        <v>0</v>
      </c>
      <c r="K608" s="37">
        <f t="shared" si="171"/>
        <v>0</v>
      </c>
      <c r="L608" s="37">
        <f t="shared" si="171"/>
        <v>0</v>
      </c>
      <c r="M608" s="37">
        <f t="shared" si="171"/>
        <v>0</v>
      </c>
      <c r="N608" s="37">
        <f t="shared" si="171"/>
        <v>0</v>
      </c>
      <c r="O608" s="37">
        <f t="shared" si="171"/>
        <v>0</v>
      </c>
      <c r="P608" s="37">
        <f t="shared" si="171"/>
        <v>0</v>
      </c>
      <c r="Q608" s="37">
        <f t="shared" si="171"/>
        <v>0</v>
      </c>
      <c r="R608" s="37">
        <f t="shared" si="171"/>
        <v>0</v>
      </c>
      <c r="S608" s="37">
        <f t="shared" si="171"/>
        <v>0</v>
      </c>
      <c r="T608" s="37">
        <f t="shared" si="171"/>
        <v>0</v>
      </c>
      <c r="U608" s="37">
        <f t="shared" si="171"/>
        <v>0</v>
      </c>
      <c r="V608" s="37">
        <f t="shared" si="171"/>
        <v>0</v>
      </c>
      <c r="W608" s="37">
        <f t="shared" si="171"/>
        <v>0</v>
      </c>
      <c r="X608" s="37">
        <f t="shared" si="171"/>
        <v>0</v>
      </c>
      <c r="Y608" s="37">
        <f t="shared" si="171"/>
        <v>0</v>
      </c>
      <c r="Z608" s="37">
        <f t="shared" si="171"/>
        <v>0</v>
      </c>
      <c r="AA608" s="37">
        <f t="shared" si="171"/>
        <v>0</v>
      </c>
      <c r="AB608" s="37">
        <f t="shared" si="171"/>
        <v>0</v>
      </c>
      <c r="AC608" s="37">
        <f t="shared" si="171"/>
        <v>0</v>
      </c>
      <c r="AD608" s="37">
        <f t="shared" si="171"/>
        <v>0</v>
      </c>
      <c r="AE608" s="37">
        <f t="shared" si="171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2">+C502</f>
        <v>0</v>
      </c>
      <c r="D609" s="37">
        <f t="shared" si="172"/>
        <v>0</v>
      </c>
      <c r="E609" s="37">
        <f t="shared" si="172"/>
        <v>0</v>
      </c>
      <c r="F609" s="37">
        <f t="shared" si="172"/>
        <v>0</v>
      </c>
      <c r="G609" s="37">
        <f t="shared" si="172"/>
        <v>0</v>
      </c>
      <c r="H609" s="37">
        <f t="shared" si="172"/>
        <v>0</v>
      </c>
      <c r="I609" s="37">
        <f t="shared" si="172"/>
        <v>0</v>
      </c>
      <c r="J609" s="37">
        <f t="shared" si="172"/>
        <v>0</v>
      </c>
      <c r="K609" s="37">
        <f t="shared" si="172"/>
        <v>0</v>
      </c>
      <c r="L609" s="37">
        <f t="shared" si="172"/>
        <v>0</v>
      </c>
      <c r="M609" s="37">
        <f t="shared" si="172"/>
        <v>0</v>
      </c>
      <c r="N609" s="37">
        <f t="shared" si="172"/>
        <v>0</v>
      </c>
      <c r="O609" s="37">
        <f t="shared" si="172"/>
        <v>0</v>
      </c>
      <c r="P609" s="37">
        <f t="shared" si="172"/>
        <v>0</v>
      </c>
      <c r="Q609" s="37">
        <f t="shared" si="172"/>
        <v>0</v>
      </c>
      <c r="R609" s="37">
        <f t="shared" si="172"/>
        <v>0</v>
      </c>
      <c r="S609" s="37">
        <f t="shared" si="172"/>
        <v>0</v>
      </c>
      <c r="T609" s="37">
        <f t="shared" si="172"/>
        <v>0</v>
      </c>
      <c r="U609" s="37">
        <f t="shared" si="172"/>
        <v>0</v>
      </c>
      <c r="V609" s="37">
        <f t="shared" si="172"/>
        <v>0</v>
      </c>
      <c r="W609" s="37">
        <f t="shared" si="172"/>
        <v>0</v>
      </c>
      <c r="X609" s="37">
        <f t="shared" si="172"/>
        <v>0</v>
      </c>
      <c r="Y609" s="37">
        <f t="shared" si="172"/>
        <v>0</v>
      </c>
      <c r="Z609" s="37">
        <f t="shared" si="172"/>
        <v>0</v>
      </c>
      <c r="AA609" s="37">
        <f t="shared" si="172"/>
        <v>0</v>
      </c>
      <c r="AB609" s="37">
        <f t="shared" si="172"/>
        <v>0</v>
      </c>
      <c r="AC609" s="37">
        <f t="shared" si="172"/>
        <v>0</v>
      </c>
      <c r="AD609" s="37">
        <f t="shared" si="172"/>
        <v>0</v>
      </c>
      <c r="AE609" s="37">
        <f t="shared" si="172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3">+C515</f>
        <v>8.5905471936257311E-5</v>
      </c>
      <c r="D611" s="37">
        <f t="shared" si="173"/>
        <v>8.5905471936257324E-5</v>
      </c>
      <c r="E611" s="37">
        <f t="shared" si="173"/>
        <v>8.5905471936257324E-5</v>
      </c>
      <c r="F611" s="37">
        <f t="shared" si="173"/>
        <v>8.5905471936257311E-5</v>
      </c>
      <c r="G611" s="37">
        <f t="shared" si="173"/>
        <v>8.5905471936257324E-5</v>
      </c>
      <c r="H611" s="37">
        <f t="shared" si="173"/>
        <v>8.5905471936257297E-5</v>
      </c>
      <c r="I611" s="37">
        <f t="shared" si="173"/>
        <v>8.5905471936257311E-5</v>
      </c>
      <c r="J611" s="37">
        <f t="shared" si="173"/>
        <v>8.5905471936257297E-5</v>
      </c>
      <c r="K611" s="37">
        <f t="shared" si="173"/>
        <v>8.5905471936257297E-5</v>
      </c>
      <c r="L611" s="37">
        <f t="shared" si="173"/>
        <v>8.5905471936257297E-5</v>
      </c>
      <c r="M611" s="37">
        <f t="shared" si="173"/>
        <v>8.5905471936257311E-5</v>
      </c>
      <c r="N611" s="37">
        <f t="shared" si="173"/>
        <v>8.5905471936257311E-5</v>
      </c>
      <c r="O611" s="37">
        <f t="shared" si="173"/>
        <v>8.5905471936257297E-5</v>
      </c>
      <c r="P611" s="37">
        <f t="shared" si="173"/>
        <v>8.6203629651265129E-5</v>
      </c>
      <c r="Q611" s="37">
        <f t="shared" si="173"/>
        <v>8.6511544766987948E-5</v>
      </c>
      <c r="R611" s="37">
        <f t="shared" si="173"/>
        <v>8.685211552911335E-5</v>
      </c>
      <c r="S611" s="37">
        <f t="shared" si="173"/>
        <v>8.7212231161660212E-5</v>
      </c>
      <c r="T611" s="37">
        <f t="shared" si="173"/>
        <v>8.7549809543497204E-5</v>
      </c>
      <c r="U611" s="37">
        <f t="shared" si="173"/>
        <v>8.7925512805259176E-5</v>
      </c>
      <c r="V611" s="37">
        <f t="shared" si="173"/>
        <v>8.8368274183288722E-5</v>
      </c>
      <c r="W611" s="37">
        <f t="shared" si="173"/>
        <v>8.8854774589167628E-5</v>
      </c>
      <c r="X611" s="37">
        <f t="shared" si="173"/>
        <v>8.9348051977992059E-5</v>
      </c>
      <c r="Y611" s="37">
        <f t="shared" si="173"/>
        <v>7.4981336227460742E-5</v>
      </c>
      <c r="Z611" s="37">
        <f t="shared" si="173"/>
        <v>6.0495975526070415E-5</v>
      </c>
      <c r="AA611" s="37">
        <f t="shared" si="173"/>
        <v>6.4763670141986977E-5</v>
      </c>
      <c r="AB611" s="37">
        <f t="shared" si="173"/>
        <v>6.9064874341667604E-5</v>
      </c>
      <c r="AC611" s="37">
        <f t="shared" si="173"/>
        <v>5.616056521259088E-5</v>
      </c>
      <c r="AD611" s="37">
        <f t="shared" si="173"/>
        <v>4.5934015150177192E-5</v>
      </c>
      <c r="AE611" s="37">
        <f t="shared" si="173"/>
        <v>3.5565497889028592E-5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4">+D520</f>
        <v>0</v>
      </c>
      <c r="E612" s="37">
        <f t="shared" si="174"/>
        <v>0</v>
      </c>
      <c r="F612" s="37">
        <f t="shared" si="174"/>
        <v>0</v>
      </c>
      <c r="G612" s="37">
        <f t="shared" si="174"/>
        <v>0</v>
      </c>
      <c r="H612" s="37">
        <f t="shared" si="174"/>
        <v>0</v>
      </c>
      <c r="I612" s="37">
        <f t="shared" si="174"/>
        <v>0</v>
      </c>
      <c r="J612" s="37">
        <f t="shared" si="174"/>
        <v>0</v>
      </c>
      <c r="K612" s="37">
        <f t="shared" si="174"/>
        <v>0</v>
      </c>
      <c r="L612" s="37">
        <f t="shared" si="174"/>
        <v>0</v>
      </c>
      <c r="M612" s="37">
        <f t="shared" si="174"/>
        <v>0</v>
      </c>
      <c r="N612" s="37">
        <f t="shared" si="174"/>
        <v>0</v>
      </c>
      <c r="O612" s="37">
        <f t="shared" si="174"/>
        <v>0</v>
      </c>
      <c r="P612" s="37">
        <f t="shared" si="174"/>
        <v>0</v>
      </c>
      <c r="Q612" s="37">
        <f t="shared" si="174"/>
        <v>0</v>
      </c>
      <c r="R612" s="37">
        <f t="shared" si="174"/>
        <v>0</v>
      </c>
      <c r="S612" s="37">
        <f t="shared" si="174"/>
        <v>0</v>
      </c>
      <c r="T612" s="37">
        <f t="shared" si="174"/>
        <v>0</v>
      </c>
      <c r="U612" s="37">
        <f t="shared" si="174"/>
        <v>0</v>
      </c>
      <c r="V612" s="37">
        <f t="shared" si="174"/>
        <v>0</v>
      </c>
      <c r="W612" s="37">
        <f t="shared" si="174"/>
        <v>0</v>
      </c>
      <c r="X612" s="37">
        <f t="shared" si="174"/>
        <v>0</v>
      </c>
      <c r="Y612" s="37">
        <f t="shared" si="174"/>
        <v>0</v>
      </c>
      <c r="Z612" s="37">
        <f t="shared" si="174"/>
        <v>0</v>
      </c>
      <c r="AA612" s="37">
        <f t="shared" si="174"/>
        <v>0</v>
      </c>
      <c r="AB612" s="37">
        <f t="shared" si="174"/>
        <v>0</v>
      </c>
      <c r="AC612" s="37">
        <f t="shared" si="174"/>
        <v>0</v>
      </c>
      <c r="AD612" s="37">
        <f t="shared" si="174"/>
        <v>0</v>
      </c>
      <c r="AE612" s="37">
        <f t="shared" si="174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5">+C614+C615+C616+C617+C618+C619+C620+C621+C622+C623</f>
        <v>0.60868529930452753</v>
      </c>
      <c r="D613" s="28">
        <f t="shared" si="175"/>
        <v>0.58396657887415448</v>
      </c>
      <c r="E613" s="28">
        <f t="shared" si="175"/>
        <v>0.61825274499171545</v>
      </c>
      <c r="F613" s="28">
        <f t="shared" si="175"/>
        <v>0.6388769940880612</v>
      </c>
      <c r="G613" s="28">
        <f t="shared" si="175"/>
        <v>0.63162415274471562</v>
      </c>
      <c r="H613" s="28">
        <f t="shared" si="175"/>
        <v>0.65155063206177222</v>
      </c>
      <c r="I613" s="28">
        <f t="shared" si="175"/>
        <v>0.63689239801806419</v>
      </c>
      <c r="J613" s="28">
        <f t="shared" si="175"/>
        <v>0.64559187749915292</v>
      </c>
      <c r="K613" s="28">
        <f t="shared" si="175"/>
        <v>0.64199871167277878</v>
      </c>
      <c r="L613" s="28">
        <f t="shared" si="175"/>
        <v>0.67293669389553445</v>
      </c>
      <c r="M613" s="28">
        <f t="shared" si="175"/>
        <v>0.63528717972294046</v>
      </c>
      <c r="N613" s="28">
        <f t="shared" si="175"/>
        <v>0.660004859830291</v>
      </c>
      <c r="O613" s="28">
        <f t="shared" si="175"/>
        <v>0.6911081587277712</v>
      </c>
      <c r="P613" s="28">
        <f t="shared" si="175"/>
        <v>0.65134806782455568</v>
      </c>
      <c r="Q613" s="28">
        <f t="shared" si="175"/>
        <v>0.73278964837374894</v>
      </c>
      <c r="R613" s="28">
        <f t="shared" si="175"/>
        <v>0.68708381387761375</v>
      </c>
      <c r="S613" s="28">
        <f t="shared" si="175"/>
        <v>0.71558483401238726</v>
      </c>
      <c r="T613" s="28">
        <f t="shared" si="175"/>
        <v>0.7705546667644334</v>
      </c>
      <c r="U613" s="28">
        <f t="shared" si="175"/>
        <v>0.8156484847426767</v>
      </c>
      <c r="V613" s="28">
        <f t="shared" si="175"/>
        <v>0.8399174039172701</v>
      </c>
      <c r="W613" s="28">
        <f t="shared" si="175"/>
        <v>0.83817103924448988</v>
      </c>
      <c r="X613" s="28">
        <f t="shared" si="175"/>
        <v>0.72555994992876127</v>
      </c>
      <c r="Y613" s="28">
        <f t="shared" si="175"/>
        <v>0.63241989146352062</v>
      </c>
      <c r="Z613" s="28">
        <f t="shared" si="175"/>
        <v>0.61794401835566648</v>
      </c>
      <c r="AA613" s="28">
        <f t="shared" si="175"/>
        <v>0.63540799046725482</v>
      </c>
      <c r="AB613" s="28">
        <f t="shared" si="175"/>
        <v>0.62959967202488065</v>
      </c>
      <c r="AC613" s="28">
        <f t="shared" si="175"/>
        <v>0.66459899795879229</v>
      </c>
      <c r="AD613" s="28">
        <f t="shared" si="175"/>
        <v>0.70068421712824125</v>
      </c>
      <c r="AE613" s="28">
        <f t="shared" si="175"/>
        <v>0.73596253614683405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4.9629537049560753E-3</v>
      </c>
      <c r="D615" s="37">
        <f t="shared" ref="D615:AE615" si="176">+D530</f>
        <v>5.0530275054239075E-3</v>
      </c>
      <c r="E615" s="37">
        <f t="shared" si="176"/>
        <v>5.1900436716373795E-3</v>
      </c>
      <c r="F615" s="37">
        <f t="shared" si="176"/>
        <v>5.3230076916968736E-3</v>
      </c>
      <c r="G615" s="37">
        <f t="shared" si="176"/>
        <v>5.4645265560331266E-3</v>
      </c>
      <c r="H615" s="37">
        <f t="shared" si="176"/>
        <v>5.5925397723957668E-3</v>
      </c>
      <c r="I615" s="37">
        <f t="shared" si="176"/>
        <v>5.7248066907766241E-3</v>
      </c>
      <c r="J615" s="37">
        <f t="shared" si="176"/>
        <v>5.9825340237196281E-3</v>
      </c>
      <c r="K615" s="37">
        <f t="shared" si="176"/>
        <v>5.9958346695321504E-3</v>
      </c>
      <c r="L615" s="37">
        <f t="shared" si="176"/>
        <v>6.0148430900956833E-3</v>
      </c>
      <c r="M615" s="37">
        <f t="shared" si="176"/>
        <v>6.0073052306311324E-3</v>
      </c>
      <c r="N615" s="37">
        <f t="shared" si="176"/>
        <v>6.2516275605190514E-3</v>
      </c>
      <c r="O615" s="37">
        <f t="shared" si="176"/>
        <v>6.2576101040277077E-3</v>
      </c>
      <c r="P615" s="37">
        <f t="shared" si="176"/>
        <v>6.2194282853229692E-3</v>
      </c>
      <c r="Q615" s="37">
        <f t="shared" si="176"/>
        <v>6.2372412378130784E-3</v>
      </c>
      <c r="R615" s="37">
        <f t="shared" si="176"/>
        <v>6.2770391151339422E-3</v>
      </c>
      <c r="S615" s="37">
        <f t="shared" si="176"/>
        <v>6.3005399692908012E-3</v>
      </c>
      <c r="T615" s="37">
        <f t="shared" si="176"/>
        <v>6.2925802918660564E-3</v>
      </c>
      <c r="U615" s="37">
        <f t="shared" si="176"/>
        <v>6.7770937419671454E-3</v>
      </c>
      <c r="V615" s="37">
        <f t="shared" si="176"/>
        <v>7.2609387704746691E-3</v>
      </c>
      <c r="W615" s="37">
        <f t="shared" si="176"/>
        <v>7.766855510390443E-3</v>
      </c>
      <c r="X615" s="37">
        <f t="shared" si="176"/>
        <v>7.225782263716442E-3</v>
      </c>
      <c r="Y615" s="37">
        <f t="shared" si="176"/>
        <v>8.2001785380961204E-3</v>
      </c>
      <c r="Z615" s="37">
        <f t="shared" si="176"/>
        <v>7.1551283499369945E-3</v>
      </c>
      <c r="AA615" s="37">
        <f t="shared" si="176"/>
        <v>8.1980030083169033E-3</v>
      </c>
      <c r="AB615" s="37">
        <f t="shared" si="176"/>
        <v>8.893013367966305E-3</v>
      </c>
      <c r="AC615" s="37">
        <f t="shared" si="176"/>
        <v>9.6436699217041875E-3</v>
      </c>
      <c r="AD615" s="37">
        <f t="shared" si="176"/>
        <v>1.0376319708990816E-2</v>
      </c>
      <c r="AE615" s="37">
        <f t="shared" si="176"/>
        <v>1.113027071474329E-2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0.59874351228937273</v>
      </c>
      <c r="D617" s="37">
        <f t="shared" ref="D617:AE617" si="177">+D541</f>
        <v>0.57420287896641564</v>
      </c>
      <c r="E617" s="37">
        <f t="shared" si="177"/>
        <v>0.60826708337044066</v>
      </c>
      <c r="F617" s="37">
        <f t="shared" si="177"/>
        <v>0.62895548816516123</v>
      </c>
      <c r="G617" s="37">
        <f t="shared" si="177"/>
        <v>0.62160869436893951</v>
      </c>
      <c r="H617" s="37">
        <f t="shared" si="177"/>
        <v>0.64160745266385411</v>
      </c>
      <c r="I617" s="37">
        <f t="shared" si="177"/>
        <v>0.62717538520268323</v>
      </c>
      <c r="J617" s="37">
        <f t="shared" si="177"/>
        <v>0.6356268780225397</v>
      </c>
      <c r="K617" s="37">
        <f t="shared" si="177"/>
        <v>0.63211411001097473</v>
      </c>
      <c r="L617" s="37">
        <f t="shared" si="177"/>
        <v>0.66332141041810244</v>
      </c>
      <c r="M617" s="37">
        <f t="shared" si="177"/>
        <v>0.62595255007494899</v>
      </c>
      <c r="N617" s="37">
        <f t="shared" si="177"/>
        <v>0.65052286774445012</v>
      </c>
      <c r="O617" s="37">
        <f t="shared" si="177"/>
        <v>0.68170620024386097</v>
      </c>
      <c r="P617" s="37">
        <f t="shared" si="177"/>
        <v>0.64203047590648354</v>
      </c>
      <c r="Q617" s="37">
        <f t="shared" si="177"/>
        <v>0.72362009860319787</v>
      </c>
      <c r="R617" s="37">
        <f t="shared" si="177"/>
        <v>0.67803028118454367</v>
      </c>
      <c r="S617" s="37">
        <f t="shared" si="177"/>
        <v>0.7067073737320464</v>
      </c>
      <c r="T617" s="37">
        <f t="shared" si="177"/>
        <v>0.76188232227929409</v>
      </c>
      <c r="U617" s="37">
        <f t="shared" si="177"/>
        <v>0.80668864729828993</v>
      </c>
      <c r="V617" s="37">
        <f t="shared" si="177"/>
        <v>0.83066704693020144</v>
      </c>
      <c r="W617" s="37">
        <f t="shared" si="177"/>
        <v>0.82871891855314561</v>
      </c>
      <c r="X617" s="37">
        <f t="shared" si="177"/>
        <v>0.71661610900932138</v>
      </c>
      <c r="Y617" s="37">
        <f t="shared" si="177"/>
        <v>0.62253797704087743</v>
      </c>
      <c r="Z617" s="37">
        <f t="shared" si="177"/>
        <v>0.60915874468930287</v>
      </c>
      <c r="AA617" s="37">
        <f t="shared" si="177"/>
        <v>0.62552537929009877</v>
      </c>
      <c r="AB617" s="37">
        <f t="shared" si="177"/>
        <v>0.61904813109528711</v>
      </c>
      <c r="AC617" s="37">
        <f t="shared" si="177"/>
        <v>0.6533496132985761</v>
      </c>
      <c r="AD617" s="37">
        <f t="shared" si="177"/>
        <v>0.68869692744623723</v>
      </c>
      <c r="AE617" s="37">
        <f t="shared" si="177"/>
        <v>0.72321631090651983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4.9788333101988148E-3</v>
      </c>
      <c r="D619" s="36">
        <f t="shared" ref="D619:AE619" si="178">+D545</f>
        <v>4.7106724023149677E-3</v>
      </c>
      <c r="E619" s="36">
        <f t="shared" si="178"/>
        <v>4.7956179496374627E-3</v>
      </c>
      <c r="F619" s="36">
        <f t="shared" si="178"/>
        <v>4.5984982312030458E-3</v>
      </c>
      <c r="G619" s="36">
        <f t="shared" si="178"/>
        <v>4.5509318197429292E-3</v>
      </c>
      <c r="H619" s="36">
        <f t="shared" si="178"/>
        <v>4.3506396255222502E-3</v>
      </c>
      <c r="I619" s="36">
        <f t="shared" si="178"/>
        <v>3.9922061246043285E-3</v>
      </c>
      <c r="J619" s="36">
        <f t="shared" si="178"/>
        <v>3.9824654528936116E-3</v>
      </c>
      <c r="K619" s="36">
        <f t="shared" si="178"/>
        <v>3.8887669922718984E-3</v>
      </c>
      <c r="L619" s="36">
        <f t="shared" si="178"/>
        <v>3.6004403873362827E-3</v>
      </c>
      <c r="M619" s="36">
        <f t="shared" si="178"/>
        <v>3.3273244173604036E-3</v>
      </c>
      <c r="N619" s="36">
        <f t="shared" si="178"/>
        <v>3.2303645253219091E-3</v>
      </c>
      <c r="O619" s="36">
        <f t="shared" si="178"/>
        <v>3.1443483798825438E-3</v>
      </c>
      <c r="P619" s="36">
        <f t="shared" si="178"/>
        <v>3.0981636327491579E-3</v>
      </c>
      <c r="Q619" s="36">
        <f t="shared" si="178"/>
        <v>2.9323085327380097E-3</v>
      </c>
      <c r="R619" s="36">
        <f t="shared" si="178"/>
        <v>2.7764935779360615E-3</v>
      </c>
      <c r="S619" s="36">
        <f t="shared" si="178"/>
        <v>2.5769203110500381E-3</v>
      </c>
      <c r="T619" s="36">
        <f t="shared" si="178"/>
        <v>2.3797641932732051E-3</v>
      </c>
      <c r="U619" s="36">
        <f t="shared" si="178"/>
        <v>2.1827437024196789E-3</v>
      </c>
      <c r="V619" s="36">
        <f t="shared" si="178"/>
        <v>1.9894182165939968E-3</v>
      </c>
      <c r="W619" s="36">
        <f t="shared" si="178"/>
        <v>1.6852651809538082E-3</v>
      </c>
      <c r="X619" s="36">
        <f t="shared" si="178"/>
        <v>1.7180586557234978E-3</v>
      </c>
      <c r="Y619" s="36">
        <f t="shared" si="178"/>
        <v>1.681735884547079E-3</v>
      </c>
      <c r="Z619" s="36">
        <f t="shared" si="178"/>
        <v>1.6301453164265587E-3</v>
      </c>
      <c r="AA619" s="36">
        <f t="shared" si="178"/>
        <v>1.6846081688391471E-3</v>
      </c>
      <c r="AB619" s="36">
        <f t="shared" si="178"/>
        <v>1.6585275616272366E-3</v>
      </c>
      <c r="AC619" s="36">
        <f t="shared" si="178"/>
        <v>1.6057147385119769E-3</v>
      </c>
      <c r="AD619" s="36">
        <f t="shared" si="178"/>
        <v>1.6109699730132174E-3</v>
      </c>
      <c r="AE619" s="36">
        <f t="shared" si="178"/>
        <v>1.6159545255709925E-3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9">+C554</f>
        <v>0</v>
      </c>
      <c r="D623" s="37">
        <f t="shared" si="179"/>
        <v>0</v>
      </c>
      <c r="E623" s="37">
        <f t="shared" si="179"/>
        <v>0</v>
      </c>
      <c r="F623" s="37">
        <f t="shared" si="179"/>
        <v>0</v>
      </c>
      <c r="G623" s="37">
        <f t="shared" si="179"/>
        <v>0</v>
      </c>
      <c r="H623" s="37">
        <f t="shared" si="179"/>
        <v>0</v>
      </c>
      <c r="I623" s="37">
        <f t="shared" si="179"/>
        <v>0</v>
      </c>
      <c r="J623" s="37">
        <f t="shared" si="179"/>
        <v>0</v>
      </c>
      <c r="K623" s="37">
        <f t="shared" si="179"/>
        <v>0</v>
      </c>
      <c r="L623" s="37">
        <f t="shared" si="179"/>
        <v>0</v>
      </c>
      <c r="M623" s="37">
        <f t="shared" si="179"/>
        <v>0</v>
      </c>
      <c r="N623" s="37">
        <f t="shared" si="179"/>
        <v>0</v>
      </c>
      <c r="O623" s="37">
        <f t="shared" si="179"/>
        <v>0</v>
      </c>
      <c r="P623" s="37">
        <f t="shared" si="179"/>
        <v>0</v>
      </c>
      <c r="Q623" s="37">
        <f t="shared" si="179"/>
        <v>0</v>
      </c>
      <c r="R623" s="37">
        <f t="shared" si="179"/>
        <v>0</v>
      </c>
      <c r="S623" s="37">
        <f t="shared" si="179"/>
        <v>0</v>
      </c>
      <c r="T623" s="37">
        <f t="shared" si="179"/>
        <v>0</v>
      </c>
      <c r="U623" s="37">
        <f t="shared" si="179"/>
        <v>0</v>
      </c>
      <c r="V623" s="37">
        <f t="shared" si="179"/>
        <v>0</v>
      </c>
      <c r="W623" s="37">
        <f t="shared" si="179"/>
        <v>0</v>
      </c>
      <c r="X623" s="37">
        <f t="shared" si="179"/>
        <v>0</v>
      </c>
      <c r="Y623" s="37">
        <f t="shared" si="179"/>
        <v>0</v>
      </c>
      <c r="Z623" s="37">
        <f t="shared" si="179"/>
        <v>0</v>
      </c>
      <c r="AA623" s="37">
        <f t="shared" si="179"/>
        <v>0</v>
      </c>
      <c r="AB623" s="37">
        <f t="shared" si="179"/>
        <v>0</v>
      </c>
      <c r="AC623" s="37">
        <f t="shared" si="179"/>
        <v>0</v>
      </c>
      <c r="AD623" s="37">
        <f t="shared" si="179"/>
        <v>0</v>
      </c>
      <c r="AE623" s="37">
        <f t="shared" si="17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80">+C625+C626+C627+C628+C629+C630+C631+C632</f>
        <v>4.3011237697958456E-4</v>
      </c>
      <c r="D624" s="28">
        <f t="shared" si="180"/>
        <v>3.1087737709748094E-4</v>
      </c>
      <c r="E624" s="28">
        <f t="shared" si="180"/>
        <v>7.9319384363085295E-5</v>
      </c>
      <c r="F624" s="28">
        <f t="shared" si="180"/>
        <v>5.205653304145441E-4</v>
      </c>
      <c r="G624" s="28">
        <f t="shared" si="180"/>
        <v>1.7051218498449951E-3</v>
      </c>
      <c r="H624" s="28">
        <f t="shared" si="180"/>
        <v>8.5156249074495611E-4</v>
      </c>
      <c r="I624" s="28">
        <f t="shared" si="180"/>
        <v>5.2843341689377268E-5</v>
      </c>
      <c r="J624" s="28">
        <f t="shared" si="180"/>
        <v>2.1166427768843076E-4</v>
      </c>
      <c r="K624" s="28">
        <f t="shared" si="180"/>
        <v>2.1120640495662712E-4</v>
      </c>
      <c r="L624" s="28">
        <f t="shared" si="180"/>
        <v>1.5224663811296615E-4</v>
      </c>
      <c r="M624" s="28">
        <f t="shared" si="180"/>
        <v>1.3152526244205752E-4</v>
      </c>
      <c r="N624" s="28">
        <f t="shared" si="180"/>
        <v>1.7819416299553524E-4</v>
      </c>
      <c r="O624" s="28">
        <f t="shared" si="180"/>
        <v>1.3666864667779719E-3</v>
      </c>
      <c r="P624" s="28">
        <f t="shared" si="180"/>
        <v>2.9374158672744754E-3</v>
      </c>
      <c r="Q624" s="28">
        <f t="shared" si="180"/>
        <v>1.5498658914540066E-3</v>
      </c>
      <c r="R624" s="28">
        <f t="shared" si="180"/>
        <v>2.3131927073706208E-3</v>
      </c>
      <c r="S624" s="28">
        <f t="shared" si="180"/>
        <v>3.7947239878289473E-4</v>
      </c>
      <c r="T624" s="28">
        <f t="shared" si="180"/>
        <v>6.405967676587984E-4</v>
      </c>
      <c r="U624" s="28">
        <f t="shared" si="180"/>
        <v>5.10607136857634E-4</v>
      </c>
      <c r="V624" s="28">
        <f t="shared" si="180"/>
        <v>4.3908305209690638E-4</v>
      </c>
      <c r="W624" s="28">
        <f t="shared" si="180"/>
        <v>3.6233973257135301E-4</v>
      </c>
      <c r="X624" s="28">
        <f t="shared" si="180"/>
        <v>5.1801235728439531E-4</v>
      </c>
      <c r="Y624" s="28">
        <f t="shared" si="180"/>
        <v>5.5613122018877896E-4</v>
      </c>
      <c r="Z624" s="28">
        <f t="shared" si="180"/>
        <v>7.6766534309595427E-4</v>
      </c>
      <c r="AA624" s="28">
        <f t="shared" si="180"/>
        <v>9.1028284722472429E-4</v>
      </c>
      <c r="AB624" s="28">
        <f t="shared" si="180"/>
        <v>2.9041259396617961E-4</v>
      </c>
      <c r="AC624" s="28">
        <f t="shared" si="180"/>
        <v>4.6282129577826574E-4</v>
      </c>
      <c r="AD624" s="28">
        <f t="shared" si="180"/>
        <v>6.5864131173956455E-3</v>
      </c>
      <c r="AE624" s="28">
        <f t="shared" si="180"/>
        <v>8.0300759959714722E-4</v>
      </c>
    </row>
    <row r="625" spans="1:31" x14ac:dyDescent="0.2">
      <c r="A625" s="9" t="s">
        <v>549</v>
      </c>
      <c r="B625" s="4" t="s">
        <v>550</v>
      </c>
      <c r="C625" s="37">
        <f t="shared" ref="C625:AE625" si="181">+C556</f>
        <v>3.5019550111154525E-4</v>
      </c>
      <c r="D625" s="37">
        <f t="shared" si="181"/>
        <v>2.6073951316326325E-4</v>
      </c>
      <c r="E625" s="37">
        <f t="shared" si="181"/>
        <v>6.8439272496762147E-5</v>
      </c>
      <c r="F625" s="37">
        <f t="shared" si="181"/>
        <v>4.3121174543176902E-4</v>
      </c>
      <c r="G625" s="37">
        <f t="shared" si="181"/>
        <v>1.5889194082449952E-3</v>
      </c>
      <c r="H625" s="37">
        <f t="shared" si="181"/>
        <v>6.3152939634495613E-4</v>
      </c>
      <c r="I625" s="37">
        <f t="shared" si="181"/>
        <v>3.7507764089377265E-5</v>
      </c>
      <c r="J625" s="37">
        <f t="shared" si="181"/>
        <v>1.6447254992954473E-4</v>
      </c>
      <c r="K625" s="37">
        <f t="shared" si="181"/>
        <v>9.7961750775989656E-5</v>
      </c>
      <c r="L625" s="37">
        <f t="shared" si="181"/>
        <v>1.1966122371296615E-4</v>
      </c>
      <c r="M625" s="37">
        <f t="shared" si="181"/>
        <v>1.2687240164205752E-4</v>
      </c>
      <c r="N625" s="37">
        <f t="shared" si="181"/>
        <v>1.6006118379553524E-4</v>
      </c>
      <c r="O625" s="37">
        <f t="shared" si="181"/>
        <v>7.5471741572767257E-4</v>
      </c>
      <c r="P625" s="37">
        <f t="shared" si="181"/>
        <v>2.4186701712744754E-3</v>
      </c>
      <c r="Q625" s="37">
        <f t="shared" si="181"/>
        <v>1.0795254642540066E-3</v>
      </c>
      <c r="R625" s="37">
        <f t="shared" si="181"/>
        <v>1.9676563973706207E-3</v>
      </c>
      <c r="S625" s="37">
        <f t="shared" si="181"/>
        <v>2.7148132678289476E-4</v>
      </c>
      <c r="T625" s="37">
        <f t="shared" si="181"/>
        <v>6.2356062685879848E-4</v>
      </c>
      <c r="U625" s="37">
        <f t="shared" si="181"/>
        <v>4.8637126365763401E-4</v>
      </c>
      <c r="V625" s="37">
        <f t="shared" si="181"/>
        <v>3.9731510209690637E-4</v>
      </c>
      <c r="W625" s="37">
        <f t="shared" si="181"/>
        <v>2.5226809817135298E-4</v>
      </c>
      <c r="X625" s="37">
        <f t="shared" si="181"/>
        <v>3.9889336848439528E-4</v>
      </c>
      <c r="Y625" s="37">
        <f t="shared" si="181"/>
        <v>2.8985229538877903E-4</v>
      </c>
      <c r="Z625" s="37">
        <f t="shared" si="181"/>
        <v>7.3307943509595436E-4</v>
      </c>
      <c r="AA625" s="37">
        <f t="shared" si="181"/>
        <v>8.0749619682472437E-4</v>
      </c>
      <c r="AB625" s="37">
        <f t="shared" si="181"/>
        <v>2.6391892676617962E-4</v>
      </c>
      <c r="AC625" s="37">
        <f t="shared" si="181"/>
        <v>4.3700655891426576E-4</v>
      </c>
      <c r="AD625" s="37">
        <f t="shared" si="181"/>
        <v>5.9548742541956452E-3</v>
      </c>
      <c r="AE625" s="37">
        <f t="shared" si="181"/>
        <v>5.2791424231714735E-4</v>
      </c>
    </row>
    <row r="626" spans="1:31" x14ac:dyDescent="0.2">
      <c r="A626" s="9" t="s">
        <v>668</v>
      </c>
      <c r="B626" s="4" t="s">
        <v>639</v>
      </c>
      <c r="C626" s="37">
        <f t="shared" ref="C626:AE626" si="182">+C559</f>
        <v>5.5468386803925976E-7</v>
      </c>
      <c r="D626" s="37">
        <f t="shared" si="182"/>
        <v>3.5358334217642057E-8</v>
      </c>
      <c r="E626" s="37">
        <f t="shared" si="182"/>
        <v>2.651875066323154E-6</v>
      </c>
      <c r="F626" s="37">
        <f t="shared" si="182"/>
        <v>4.3092969827751256E-6</v>
      </c>
      <c r="G626" s="37">
        <f t="shared" si="182"/>
        <v>0</v>
      </c>
      <c r="H626" s="37">
        <f t="shared" si="182"/>
        <v>0</v>
      </c>
      <c r="I626" s="37">
        <f t="shared" si="182"/>
        <v>0</v>
      </c>
      <c r="J626" s="37">
        <f t="shared" si="182"/>
        <v>2.2098958886026289E-8</v>
      </c>
      <c r="K626" s="37">
        <f t="shared" si="182"/>
        <v>2.2540938063746811E-7</v>
      </c>
      <c r="L626" s="37">
        <f t="shared" si="182"/>
        <v>0</v>
      </c>
      <c r="M626" s="37">
        <f t="shared" si="182"/>
        <v>0</v>
      </c>
      <c r="N626" s="37">
        <f t="shared" si="182"/>
        <v>0</v>
      </c>
      <c r="O626" s="37">
        <f t="shared" si="182"/>
        <v>8.8417934502991182E-6</v>
      </c>
      <c r="P626" s="37">
        <f t="shared" si="182"/>
        <v>2.6460000000000002E-6</v>
      </c>
      <c r="Q626" s="37">
        <f t="shared" si="182"/>
        <v>3.5544600000000005E-5</v>
      </c>
      <c r="R626" s="37">
        <f t="shared" si="182"/>
        <v>7.7175000000000006E-7</v>
      </c>
      <c r="S626" s="37">
        <f t="shared" si="182"/>
        <v>0</v>
      </c>
      <c r="T626" s="37">
        <f t="shared" si="182"/>
        <v>3.5280000000000014E-7</v>
      </c>
      <c r="U626" s="37">
        <f t="shared" si="182"/>
        <v>9.6799500000000004E-6</v>
      </c>
      <c r="V626" s="37">
        <f t="shared" si="182"/>
        <v>4.8510000000000009E-8</v>
      </c>
      <c r="W626" s="37">
        <f t="shared" si="182"/>
        <v>4.8510000000000013E-7</v>
      </c>
      <c r="X626" s="37">
        <f t="shared" si="182"/>
        <v>0</v>
      </c>
      <c r="Y626" s="37">
        <f t="shared" si="182"/>
        <v>0</v>
      </c>
      <c r="Z626" s="37">
        <f t="shared" si="182"/>
        <v>1.1025E-6</v>
      </c>
      <c r="AA626" s="37">
        <f t="shared" si="182"/>
        <v>2.205E-7</v>
      </c>
      <c r="AB626" s="37">
        <f t="shared" si="182"/>
        <v>0</v>
      </c>
      <c r="AC626" s="37">
        <f t="shared" si="182"/>
        <v>0</v>
      </c>
      <c r="AD626" s="37">
        <f t="shared" si="182"/>
        <v>1.0143E-6</v>
      </c>
      <c r="AE626" s="37">
        <f t="shared" si="182"/>
        <v>2.205E-7</v>
      </c>
    </row>
    <row r="627" spans="1:31" x14ac:dyDescent="0.2">
      <c r="A627" s="9" t="s">
        <v>678</v>
      </c>
      <c r="B627" s="4" t="s">
        <v>645</v>
      </c>
      <c r="C627" s="37">
        <f t="shared" ref="C627:AE627" si="183">+C562</f>
        <v>7.9362191999999995E-5</v>
      </c>
      <c r="D627" s="37">
        <f t="shared" si="183"/>
        <v>5.0102505599999993E-5</v>
      </c>
      <c r="E627" s="37">
        <f t="shared" si="183"/>
        <v>8.2282367999999999E-6</v>
      </c>
      <c r="F627" s="37">
        <f t="shared" si="183"/>
        <v>8.5044287999999995E-5</v>
      </c>
      <c r="G627" s="37">
        <f t="shared" si="183"/>
        <v>1.1620244159999999E-4</v>
      </c>
      <c r="H627" s="37">
        <f t="shared" si="183"/>
        <v>2.2003309440000001E-4</v>
      </c>
      <c r="I627" s="37">
        <f t="shared" si="183"/>
        <v>1.5335577599999999E-5</v>
      </c>
      <c r="J627" s="37">
        <f t="shared" si="183"/>
        <v>4.7169628799999999E-5</v>
      </c>
      <c r="K627" s="37">
        <f t="shared" si="183"/>
        <v>1.1301924480000001E-4</v>
      </c>
      <c r="L627" s="37">
        <f t="shared" si="183"/>
        <v>3.2585414400000006E-5</v>
      </c>
      <c r="M627" s="37">
        <f t="shared" si="183"/>
        <v>4.6528607999999992E-6</v>
      </c>
      <c r="N627" s="37">
        <f t="shared" si="183"/>
        <v>1.8132979200000003E-5</v>
      </c>
      <c r="O627" s="37">
        <f t="shared" si="183"/>
        <v>6.031272576000001E-4</v>
      </c>
      <c r="P627" s="37">
        <f t="shared" si="183"/>
        <v>5.1609969600000004E-4</v>
      </c>
      <c r="Q627" s="37">
        <f t="shared" si="183"/>
        <v>4.3479582719999999E-4</v>
      </c>
      <c r="R627" s="37">
        <f t="shared" si="183"/>
        <v>3.4476455999999999E-4</v>
      </c>
      <c r="S627" s="37">
        <f t="shared" si="183"/>
        <v>1.0799107199999997E-4</v>
      </c>
      <c r="T627" s="37">
        <f t="shared" si="183"/>
        <v>1.6683340799999999E-5</v>
      </c>
      <c r="U627" s="37">
        <f t="shared" si="183"/>
        <v>1.4555923199999997E-5</v>
      </c>
      <c r="V627" s="37">
        <f t="shared" si="183"/>
        <v>4.1719440000000002E-5</v>
      </c>
      <c r="W627" s="37">
        <f t="shared" si="183"/>
        <v>1.095865344E-4</v>
      </c>
      <c r="X627" s="37">
        <f t="shared" si="183"/>
        <v>1.1911898879999999E-4</v>
      </c>
      <c r="Y627" s="37">
        <f t="shared" si="183"/>
        <v>2.6627892479999993E-4</v>
      </c>
      <c r="Z627" s="37">
        <f t="shared" si="183"/>
        <v>3.3483408000000001E-5</v>
      </c>
      <c r="AA627" s="37">
        <f t="shared" si="183"/>
        <v>1.025661504E-4</v>
      </c>
      <c r="AB627" s="37">
        <f t="shared" si="183"/>
        <v>2.6493667199999993E-5</v>
      </c>
      <c r="AC627" s="37">
        <f t="shared" si="183"/>
        <v>2.5814736863999997E-5</v>
      </c>
      <c r="AD627" s="37">
        <f t="shared" si="183"/>
        <v>6.3052456320000002E-4</v>
      </c>
      <c r="AE627" s="37">
        <f t="shared" si="183"/>
        <v>2.7487285727999998E-4</v>
      </c>
    </row>
    <row r="628" spans="1:31" x14ac:dyDescent="0.2">
      <c r="A628" s="9" t="s">
        <v>688</v>
      </c>
      <c r="B628" s="4" t="s">
        <v>651</v>
      </c>
      <c r="C628" s="37">
        <f t="shared" ref="C628:AE628" si="184">+C565</f>
        <v>0</v>
      </c>
      <c r="D628" s="37">
        <f t="shared" si="184"/>
        <v>0</v>
      </c>
      <c r="E628" s="37">
        <f t="shared" si="184"/>
        <v>0</v>
      </c>
      <c r="F628" s="37">
        <f t="shared" si="184"/>
        <v>0</v>
      </c>
      <c r="G628" s="37">
        <f t="shared" si="184"/>
        <v>0</v>
      </c>
      <c r="H628" s="37">
        <f t="shared" si="184"/>
        <v>0</v>
      </c>
      <c r="I628" s="37">
        <f t="shared" si="184"/>
        <v>0</v>
      </c>
      <c r="J628" s="37">
        <f t="shared" si="184"/>
        <v>0</v>
      </c>
      <c r="K628" s="37">
        <f t="shared" si="184"/>
        <v>0</v>
      </c>
      <c r="L628" s="37">
        <f t="shared" si="184"/>
        <v>0</v>
      </c>
      <c r="M628" s="37">
        <f t="shared" si="184"/>
        <v>0</v>
      </c>
      <c r="N628" s="37">
        <f t="shared" si="184"/>
        <v>0</v>
      </c>
      <c r="O628" s="37">
        <f t="shared" si="184"/>
        <v>0</v>
      </c>
      <c r="P628" s="37">
        <f t="shared" si="184"/>
        <v>0</v>
      </c>
      <c r="Q628" s="37">
        <f t="shared" si="184"/>
        <v>0</v>
      </c>
      <c r="R628" s="37">
        <f t="shared" si="184"/>
        <v>0</v>
      </c>
      <c r="S628" s="37">
        <f t="shared" si="184"/>
        <v>0</v>
      </c>
      <c r="T628" s="37">
        <f t="shared" si="184"/>
        <v>0</v>
      </c>
      <c r="U628" s="37">
        <f t="shared" si="184"/>
        <v>0</v>
      </c>
      <c r="V628" s="37">
        <f t="shared" si="184"/>
        <v>0</v>
      </c>
      <c r="W628" s="37">
        <f t="shared" si="184"/>
        <v>0</v>
      </c>
      <c r="X628" s="37">
        <f t="shared" si="184"/>
        <v>0</v>
      </c>
      <c r="Y628" s="37">
        <f t="shared" si="184"/>
        <v>0</v>
      </c>
      <c r="Z628" s="37">
        <f t="shared" si="184"/>
        <v>0</v>
      </c>
      <c r="AA628" s="37">
        <f t="shared" si="184"/>
        <v>0</v>
      </c>
      <c r="AB628" s="37">
        <f t="shared" si="184"/>
        <v>0</v>
      </c>
      <c r="AC628" s="37">
        <f t="shared" si="184"/>
        <v>0</v>
      </c>
      <c r="AD628" s="37">
        <f t="shared" si="184"/>
        <v>0</v>
      </c>
      <c r="AE628" s="37">
        <f t="shared" si="18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5">+C568</f>
        <v>0</v>
      </c>
      <c r="D629" s="37">
        <f t="shared" si="185"/>
        <v>0</v>
      </c>
      <c r="E629" s="37">
        <f t="shared" si="185"/>
        <v>0</v>
      </c>
      <c r="F629" s="37">
        <f t="shared" si="185"/>
        <v>0</v>
      </c>
      <c r="G629" s="37">
        <f t="shared" si="185"/>
        <v>0</v>
      </c>
      <c r="H629" s="37">
        <f t="shared" si="185"/>
        <v>0</v>
      </c>
      <c r="I629" s="37">
        <f t="shared" si="185"/>
        <v>0</v>
      </c>
      <c r="J629" s="37">
        <f t="shared" si="185"/>
        <v>0</v>
      </c>
      <c r="K629" s="37">
        <f t="shared" si="185"/>
        <v>0</v>
      </c>
      <c r="L629" s="37">
        <f t="shared" si="185"/>
        <v>0</v>
      </c>
      <c r="M629" s="37">
        <f t="shared" si="185"/>
        <v>0</v>
      </c>
      <c r="N629" s="37">
        <f t="shared" si="185"/>
        <v>0</v>
      </c>
      <c r="O629" s="37">
        <f t="shared" si="185"/>
        <v>0</v>
      </c>
      <c r="P629" s="37">
        <f t="shared" si="185"/>
        <v>0</v>
      </c>
      <c r="Q629" s="37">
        <f t="shared" si="185"/>
        <v>0</v>
      </c>
      <c r="R629" s="37">
        <f t="shared" si="185"/>
        <v>0</v>
      </c>
      <c r="S629" s="37">
        <f t="shared" si="185"/>
        <v>0</v>
      </c>
      <c r="T629" s="37">
        <f t="shared" si="185"/>
        <v>0</v>
      </c>
      <c r="U629" s="37">
        <f t="shared" si="185"/>
        <v>0</v>
      </c>
      <c r="V629" s="37">
        <f t="shared" si="185"/>
        <v>0</v>
      </c>
      <c r="W629" s="37">
        <f t="shared" si="185"/>
        <v>0</v>
      </c>
      <c r="X629" s="37">
        <f t="shared" si="185"/>
        <v>0</v>
      </c>
      <c r="Y629" s="37">
        <f t="shared" si="185"/>
        <v>0</v>
      </c>
      <c r="Z629" s="37">
        <f t="shared" si="185"/>
        <v>0</v>
      </c>
      <c r="AA629" s="37">
        <f t="shared" si="185"/>
        <v>0</v>
      </c>
      <c r="AB629" s="37">
        <f t="shared" si="185"/>
        <v>0</v>
      </c>
      <c r="AC629" s="37">
        <f t="shared" si="185"/>
        <v>0</v>
      </c>
      <c r="AD629" s="37">
        <f t="shared" si="185"/>
        <v>0</v>
      </c>
      <c r="AE629" s="37">
        <f t="shared" si="18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6">+C571</f>
        <v>0</v>
      </c>
      <c r="D630" s="37">
        <f t="shared" si="186"/>
        <v>0</v>
      </c>
      <c r="E630" s="37">
        <f t="shared" si="186"/>
        <v>0</v>
      </c>
      <c r="F630" s="37">
        <f t="shared" si="186"/>
        <v>0</v>
      </c>
      <c r="G630" s="37">
        <f t="shared" si="186"/>
        <v>0</v>
      </c>
      <c r="H630" s="37">
        <f t="shared" si="186"/>
        <v>0</v>
      </c>
      <c r="I630" s="37">
        <f t="shared" si="186"/>
        <v>0</v>
      </c>
      <c r="J630" s="37">
        <f t="shared" si="186"/>
        <v>0</v>
      </c>
      <c r="K630" s="37">
        <f t="shared" si="186"/>
        <v>0</v>
      </c>
      <c r="L630" s="37">
        <f t="shared" si="186"/>
        <v>0</v>
      </c>
      <c r="M630" s="37">
        <f t="shared" si="186"/>
        <v>0</v>
      </c>
      <c r="N630" s="37">
        <f t="shared" si="186"/>
        <v>0</v>
      </c>
      <c r="O630" s="37">
        <f t="shared" si="186"/>
        <v>0</v>
      </c>
      <c r="P630" s="37">
        <f t="shared" si="186"/>
        <v>0</v>
      </c>
      <c r="Q630" s="37">
        <f t="shared" si="186"/>
        <v>0</v>
      </c>
      <c r="R630" s="37">
        <f t="shared" si="186"/>
        <v>0</v>
      </c>
      <c r="S630" s="37">
        <f t="shared" si="186"/>
        <v>0</v>
      </c>
      <c r="T630" s="37">
        <f t="shared" si="186"/>
        <v>0</v>
      </c>
      <c r="U630" s="37">
        <f t="shared" si="186"/>
        <v>0</v>
      </c>
      <c r="V630" s="37">
        <f t="shared" si="186"/>
        <v>0</v>
      </c>
      <c r="W630" s="37">
        <f t="shared" si="186"/>
        <v>0</v>
      </c>
      <c r="X630" s="37">
        <f t="shared" si="186"/>
        <v>0</v>
      </c>
      <c r="Y630" s="37">
        <f t="shared" si="186"/>
        <v>0</v>
      </c>
      <c r="Z630" s="37">
        <f t="shared" si="186"/>
        <v>0</v>
      </c>
      <c r="AA630" s="37">
        <f t="shared" si="186"/>
        <v>0</v>
      </c>
      <c r="AB630" s="37">
        <f t="shared" si="186"/>
        <v>0</v>
      </c>
      <c r="AC630" s="37">
        <f t="shared" si="186"/>
        <v>0</v>
      </c>
      <c r="AD630" s="37">
        <f t="shared" si="186"/>
        <v>0</v>
      </c>
      <c r="AE630" s="37">
        <f t="shared" si="18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7">+C634+C635+C636+C637+C638</f>
        <v>3.4644785408953181E-2</v>
      </c>
      <c r="D633" s="28">
        <f t="shared" si="187"/>
        <v>3.4319516062535485E-2</v>
      </c>
      <c r="E633" s="28">
        <f t="shared" si="187"/>
        <v>6.1191181708333486E-2</v>
      </c>
      <c r="F633" s="28">
        <f t="shared" si="187"/>
        <v>6.3460787874846492E-2</v>
      </c>
      <c r="G633" s="28">
        <f t="shared" si="187"/>
        <v>6.460470441960639E-2</v>
      </c>
      <c r="H633" s="28">
        <f t="shared" si="187"/>
        <v>6.4747454928918174E-2</v>
      </c>
      <c r="I633" s="28">
        <f t="shared" si="187"/>
        <v>6.4727305186082953E-2</v>
      </c>
      <c r="J633" s="28">
        <f t="shared" si="187"/>
        <v>6.8502516714675388E-2</v>
      </c>
      <c r="K633" s="28">
        <f t="shared" si="187"/>
        <v>7.330545326910512E-2</v>
      </c>
      <c r="L633" s="28">
        <f t="shared" si="187"/>
        <v>7.5462564353728612E-2</v>
      </c>
      <c r="M633" s="28">
        <f t="shared" si="187"/>
        <v>8.0223502771959318E-2</v>
      </c>
      <c r="N633" s="28">
        <f t="shared" si="187"/>
        <v>5.0135653571154286E-2</v>
      </c>
      <c r="O633" s="28">
        <f t="shared" si="187"/>
        <v>4.049429284889295E-2</v>
      </c>
      <c r="P633" s="28">
        <f t="shared" si="187"/>
        <v>4.2132302833093098E-2</v>
      </c>
      <c r="Q633" s="28">
        <f t="shared" si="187"/>
        <v>4.4544654189771229E-2</v>
      </c>
      <c r="R633" s="28">
        <f t="shared" si="187"/>
        <v>2.9256757899048701E-2</v>
      </c>
      <c r="S633" s="28">
        <f t="shared" si="187"/>
        <v>2.858270522780202E-2</v>
      </c>
      <c r="T633" s="28">
        <f t="shared" si="187"/>
        <v>2.700021735915931E-2</v>
      </c>
      <c r="U633" s="28">
        <f t="shared" si="187"/>
        <v>2.7352333558320268E-2</v>
      </c>
      <c r="V633" s="28">
        <f t="shared" si="187"/>
        <v>2.813607066213589E-2</v>
      </c>
      <c r="W633" s="28">
        <f t="shared" si="187"/>
        <v>2.6392958488819555E-2</v>
      </c>
      <c r="X633" s="28">
        <f t="shared" si="187"/>
        <v>2.5491920816956264E-2</v>
      </c>
      <c r="Y633" s="28">
        <f t="shared" si="187"/>
        <v>2.5960892597743191E-2</v>
      </c>
      <c r="Z633" s="28">
        <f t="shared" si="187"/>
        <v>2.599066300797102E-2</v>
      </c>
      <c r="AA633" s="28">
        <f t="shared" si="187"/>
        <v>2.6561352694378808E-2</v>
      </c>
      <c r="AB633" s="28">
        <f t="shared" si="187"/>
        <v>2.6678528519149747E-2</v>
      </c>
      <c r="AC633" s="28">
        <f t="shared" si="187"/>
        <v>2.5090237457854606E-2</v>
      </c>
      <c r="AD633" s="28">
        <f t="shared" si="187"/>
        <v>2.626571287385843E-2</v>
      </c>
      <c r="AE633" s="28">
        <f t="shared" si="187"/>
        <v>2.7682865961150809E-2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8">+C578</f>
        <v>0</v>
      </c>
      <c r="D635" s="37">
        <f t="shared" si="188"/>
        <v>0</v>
      </c>
      <c r="E635" s="37">
        <f t="shared" si="188"/>
        <v>0</v>
      </c>
      <c r="F635" s="37">
        <f t="shared" si="188"/>
        <v>0</v>
      </c>
      <c r="G635" s="37">
        <f t="shared" si="188"/>
        <v>0</v>
      </c>
      <c r="H635" s="37">
        <f t="shared" si="188"/>
        <v>0</v>
      </c>
      <c r="I635" s="37">
        <f t="shared" si="188"/>
        <v>0</v>
      </c>
      <c r="J635" s="37">
        <f t="shared" si="188"/>
        <v>0</v>
      </c>
      <c r="K635" s="37">
        <f t="shared" si="188"/>
        <v>0</v>
      </c>
      <c r="L635" s="37">
        <f t="shared" si="188"/>
        <v>0</v>
      </c>
      <c r="M635" s="37">
        <f t="shared" si="188"/>
        <v>0</v>
      </c>
      <c r="N635" s="37">
        <f t="shared" si="188"/>
        <v>0</v>
      </c>
      <c r="O635" s="37">
        <f t="shared" si="188"/>
        <v>0</v>
      </c>
      <c r="P635" s="37">
        <f t="shared" si="188"/>
        <v>0</v>
      </c>
      <c r="Q635" s="37">
        <f t="shared" si="188"/>
        <v>0</v>
      </c>
      <c r="R635" s="37">
        <f t="shared" si="188"/>
        <v>0</v>
      </c>
      <c r="S635" s="37">
        <f t="shared" ref="D635:AE636" si="189">+S578</f>
        <v>0</v>
      </c>
      <c r="T635" s="37">
        <f t="shared" si="189"/>
        <v>0</v>
      </c>
      <c r="U635" s="37">
        <f t="shared" si="189"/>
        <v>0</v>
      </c>
      <c r="V635" s="37">
        <f t="shared" si="189"/>
        <v>1.7451562499999998E-5</v>
      </c>
      <c r="W635" s="37">
        <f t="shared" si="189"/>
        <v>1.7451562499999998E-5</v>
      </c>
      <c r="X635" s="37">
        <f t="shared" si="189"/>
        <v>1.7451562500000002E-5</v>
      </c>
      <c r="Y635" s="37">
        <f t="shared" si="189"/>
        <v>1.7451562499999998E-5</v>
      </c>
      <c r="Z635" s="37">
        <f t="shared" si="189"/>
        <v>1.7451562499999998E-5</v>
      </c>
      <c r="AA635" s="37">
        <f t="shared" si="189"/>
        <v>1.7451562499999998E-5</v>
      </c>
      <c r="AB635" s="37">
        <f t="shared" si="189"/>
        <v>1.7451562499999998E-5</v>
      </c>
      <c r="AC635" s="37">
        <f t="shared" si="189"/>
        <v>1.7451562499999995E-5</v>
      </c>
      <c r="AD635" s="37">
        <f t="shared" si="189"/>
        <v>1.7451562499999998E-5</v>
      </c>
      <c r="AE635" s="37">
        <f t="shared" si="189"/>
        <v>1.7451562499999998E-5</v>
      </c>
    </row>
    <row r="636" spans="1:31" x14ac:dyDescent="0.2">
      <c r="A636" s="9" t="s">
        <v>730</v>
      </c>
      <c r="B636" s="4" t="s">
        <v>731</v>
      </c>
      <c r="C636" s="37">
        <f t="shared" si="188"/>
        <v>1.0371827500393256E-3</v>
      </c>
      <c r="D636" s="37">
        <f t="shared" si="189"/>
        <v>1.0555716265933926E-3</v>
      </c>
      <c r="E636" s="37">
        <f t="shared" si="189"/>
        <v>1.1584719755946093E-3</v>
      </c>
      <c r="F636" s="37">
        <f t="shared" si="189"/>
        <v>1.1680256312464289E-3</v>
      </c>
      <c r="G636" s="37">
        <f t="shared" si="189"/>
        <v>1.1703410624469728E-3</v>
      </c>
      <c r="H636" s="37">
        <f t="shared" si="189"/>
        <v>1.191552650192601E-3</v>
      </c>
      <c r="I636" s="37">
        <f t="shared" si="189"/>
        <v>1.2069296643942679E-3</v>
      </c>
      <c r="J636" s="37">
        <f t="shared" si="189"/>
        <v>1.2255503230156424E-3</v>
      </c>
      <c r="K636" s="37">
        <f t="shared" si="189"/>
        <v>1.2283873227435147E-3</v>
      </c>
      <c r="L636" s="37">
        <f t="shared" si="189"/>
        <v>1.2062023496466449E-3</v>
      </c>
      <c r="M636" s="37">
        <f t="shared" si="189"/>
        <v>1.2138090147857956E-3</v>
      </c>
      <c r="N636" s="37">
        <f t="shared" si="189"/>
        <v>1.2132891538501E-3</v>
      </c>
      <c r="O636" s="37">
        <f t="shared" si="189"/>
        <v>1.4278437774844035E-3</v>
      </c>
      <c r="P636" s="37">
        <f t="shared" si="189"/>
        <v>1.5542584537994203E-3</v>
      </c>
      <c r="Q636" s="37">
        <f t="shared" si="189"/>
        <v>1.582967413475599E-3</v>
      </c>
      <c r="R636" s="37">
        <f t="shared" si="189"/>
        <v>1.5567445075385148E-3</v>
      </c>
      <c r="S636" s="37">
        <f t="shared" si="189"/>
        <v>1.5855923510371169E-3</v>
      </c>
      <c r="T636" s="37">
        <f t="shared" si="189"/>
        <v>1.6152892056062052E-3</v>
      </c>
      <c r="U636" s="37">
        <f t="shared" si="189"/>
        <v>1.625201196635813E-3</v>
      </c>
      <c r="V636" s="37">
        <f t="shared" si="189"/>
        <v>1.5500923892006451E-3</v>
      </c>
      <c r="W636" s="37">
        <f t="shared" si="189"/>
        <v>1.475927079219116E-3</v>
      </c>
      <c r="X636" s="37">
        <f t="shared" si="189"/>
        <v>1.4937983228034033E-3</v>
      </c>
      <c r="Y636" s="37">
        <f t="shared" si="189"/>
        <v>1.5863905768833031E-3</v>
      </c>
      <c r="Z636" s="37">
        <f t="shared" si="189"/>
        <v>1.6701426911440132E-3</v>
      </c>
      <c r="AA636" s="37">
        <f t="shared" si="189"/>
        <v>1.6777971146022057E-3</v>
      </c>
      <c r="AB636" s="37">
        <f t="shared" si="189"/>
        <v>2.0618821770373927E-3</v>
      </c>
      <c r="AC636" s="37">
        <f t="shared" si="189"/>
        <v>1.9470492072922111E-3</v>
      </c>
      <c r="AD636" s="37">
        <f t="shared" si="189"/>
        <v>1.931431002181825E-3</v>
      </c>
      <c r="AE636" s="37">
        <f t="shared" si="189"/>
        <v>2.2374403973657018E-3</v>
      </c>
    </row>
    <row r="637" spans="1:31" x14ac:dyDescent="0.2">
      <c r="A637" s="9" t="s">
        <v>736</v>
      </c>
      <c r="B637" s="4" t="s">
        <v>737</v>
      </c>
      <c r="C637" s="37">
        <f>+C580</f>
        <v>3.3607602658913854E-2</v>
      </c>
      <c r="D637" s="37">
        <f t="shared" ref="D637:AE637" si="190">+D580</f>
        <v>3.3263944435942092E-2</v>
      </c>
      <c r="E637" s="37">
        <f t="shared" si="190"/>
        <v>6.003270973273888E-2</v>
      </c>
      <c r="F637" s="37">
        <f t="shared" si="190"/>
        <v>6.2292762243600065E-2</v>
      </c>
      <c r="G637" s="37">
        <f t="shared" si="190"/>
        <v>6.3434363357159421E-2</v>
      </c>
      <c r="H637" s="37">
        <f t="shared" si="190"/>
        <v>6.3555902278725568E-2</v>
      </c>
      <c r="I637" s="37">
        <f t="shared" si="190"/>
        <v>6.3520375521688682E-2</v>
      </c>
      <c r="J637" s="37">
        <f t="shared" si="190"/>
        <v>6.727696639165974E-2</v>
      </c>
      <c r="K637" s="37">
        <f t="shared" si="190"/>
        <v>7.207706594636161E-2</v>
      </c>
      <c r="L637" s="37">
        <f t="shared" si="190"/>
        <v>7.4256362004081963E-2</v>
      </c>
      <c r="M637" s="37">
        <f t="shared" si="190"/>
        <v>7.9009693757173524E-2</v>
      </c>
      <c r="N637" s="37">
        <f t="shared" si="190"/>
        <v>4.8922364417304187E-2</v>
      </c>
      <c r="O637" s="37">
        <f t="shared" si="190"/>
        <v>3.9066449071408549E-2</v>
      </c>
      <c r="P637" s="37">
        <f t="shared" si="190"/>
        <v>4.057804437929368E-2</v>
      </c>
      <c r="Q637" s="37">
        <f t="shared" si="190"/>
        <v>4.2961686776295631E-2</v>
      </c>
      <c r="R637" s="37">
        <f t="shared" si="190"/>
        <v>2.7700013391510188E-2</v>
      </c>
      <c r="S637" s="37">
        <f t="shared" si="190"/>
        <v>2.6997112876764904E-2</v>
      </c>
      <c r="T637" s="37">
        <f t="shared" si="190"/>
        <v>2.5384928153553105E-2</v>
      </c>
      <c r="U637" s="37">
        <f t="shared" si="190"/>
        <v>2.5727132361684456E-2</v>
      </c>
      <c r="V637" s="37">
        <f t="shared" si="190"/>
        <v>2.6568526710435244E-2</v>
      </c>
      <c r="W637" s="37">
        <f t="shared" si="190"/>
        <v>2.489957984710044E-2</v>
      </c>
      <c r="X637" s="37">
        <f t="shared" si="190"/>
        <v>2.3980670931652862E-2</v>
      </c>
      <c r="Y637" s="37">
        <f t="shared" si="190"/>
        <v>2.4357050458359886E-2</v>
      </c>
      <c r="Z637" s="37">
        <f t="shared" si="190"/>
        <v>2.4303068754327008E-2</v>
      </c>
      <c r="AA637" s="37">
        <f t="shared" si="190"/>
        <v>2.48661040172766E-2</v>
      </c>
      <c r="AB637" s="37">
        <f t="shared" si="190"/>
        <v>2.4599194779612355E-2</v>
      </c>
      <c r="AC637" s="37">
        <f t="shared" si="190"/>
        <v>2.3125736688062396E-2</v>
      </c>
      <c r="AD637" s="37">
        <f t="shared" si="190"/>
        <v>2.4316830309176606E-2</v>
      </c>
      <c r="AE637" s="37">
        <f t="shared" si="190"/>
        <v>2.5427974001285106E-2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91">+C642+C643</f>
        <v>0</v>
      </c>
      <c r="D641" s="21">
        <f t="shared" si="191"/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2">+C585</f>
        <v>0</v>
      </c>
      <c r="D642" s="37">
        <f t="shared" si="192"/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ref="D642:AE644" si="193">+S585</f>
        <v>0</v>
      </c>
      <c r="T642" s="37">
        <f t="shared" si="193"/>
        <v>0</v>
      </c>
      <c r="U642" s="37">
        <f t="shared" si="193"/>
        <v>0</v>
      </c>
      <c r="V642" s="37">
        <f t="shared" si="193"/>
        <v>0</v>
      </c>
      <c r="W642" s="37">
        <f t="shared" si="193"/>
        <v>0</v>
      </c>
      <c r="X642" s="37">
        <f t="shared" si="193"/>
        <v>0</v>
      </c>
      <c r="Y642" s="37">
        <f t="shared" si="193"/>
        <v>0</v>
      </c>
      <c r="Z642" s="37">
        <f t="shared" si="193"/>
        <v>0</v>
      </c>
      <c r="AA642" s="37">
        <f t="shared" si="193"/>
        <v>0</v>
      </c>
      <c r="AB642" s="37">
        <f t="shared" si="193"/>
        <v>0</v>
      </c>
      <c r="AC642" s="37">
        <f t="shared" si="193"/>
        <v>0</v>
      </c>
      <c r="AD642" s="37">
        <f t="shared" si="193"/>
        <v>0</v>
      </c>
      <c r="AE642" s="37">
        <f t="shared" si="193"/>
        <v>0</v>
      </c>
    </row>
    <row r="643" spans="1:31" x14ac:dyDescent="0.2">
      <c r="A643" s="9" t="s">
        <v>224</v>
      </c>
      <c r="B643" s="4" t="s">
        <v>225</v>
      </c>
      <c r="C643" s="37">
        <f t="shared" si="192"/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3"/>
        <v>0</v>
      </c>
      <c r="T643" s="37">
        <f t="shared" si="193"/>
        <v>0</v>
      </c>
      <c r="U643" s="37">
        <f t="shared" si="193"/>
        <v>0</v>
      </c>
      <c r="V643" s="37">
        <f t="shared" si="193"/>
        <v>0</v>
      </c>
      <c r="W643" s="37">
        <f t="shared" si="193"/>
        <v>0</v>
      </c>
      <c r="X643" s="37">
        <f t="shared" si="193"/>
        <v>0</v>
      </c>
      <c r="Y643" s="37">
        <f t="shared" si="193"/>
        <v>0</v>
      </c>
      <c r="Z643" s="37">
        <f t="shared" si="193"/>
        <v>0</v>
      </c>
      <c r="AA643" s="37">
        <f t="shared" si="193"/>
        <v>0</v>
      </c>
      <c r="AB643" s="37">
        <f t="shared" si="193"/>
        <v>0</v>
      </c>
      <c r="AC643" s="37">
        <f t="shared" si="193"/>
        <v>0</v>
      </c>
      <c r="AD643" s="37">
        <f t="shared" si="193"/>
        <v>0</v>
      </c>
      <c r="AE643" s="37">
        <f t="shared" si="193"/>
        <v>0</v>
      </c>
    </row>
    <row r="644" spans="1:31" x14ac:dyDescent="0.2">
      <c r="A644" s="9" t="s">
        <v>226</v>
      </c>
      <c r="B644" s="4" t="s">
        <v>141</v>
      </c>
      <c r="C644" s="37">
        <f t="shared" si="192"/>
        <v>0</v>
      </c>
      <c r="D644" s="37">
        <f t="shared" si="193"/>
        <v>0</v>
      </c>
      <c r="E644" s="37">
        <f t="shared" si="193"/>
        <v>0</v>
      </c>
      <c r="F644" s="37">
        <f t="shared" si="193"/>
        <v>0</v>
      </c>
      <c r="G644" s="37">
        <f t="shared" si="193"/>
        <v>0</v>
      </c>
      <c r="H644" s="37">
        <f t="shared" si="193"/>
        <v>0</v>
      </c>
      <c r="I644" s="37">
        <f t="shared" si="193"/>
        <v>0</v>
      </c>
      <c r="J644" s="37">
        <f t="shared" si="193"/>
        <v>0</v>
      </c>
      <c r="K644" s="37">
        <f t="shared" si="193"/>
        <v>0</v>
      </c>
      <c r="L644" s="37">
        <f t="shared" si="193"/>
        <v>0</v>
      </c>
      <c r="M644" s="37">
        <f t="shared" si="193"/>
        <v>0</v>
      </c>
      <c r="N644" s="37">
        <f t="shared" si="193"/>
        <v>0</v>
      </c>
      <c r="O644" s="37">
        <f t="shared" si="193"/>
        <v>0</v>
      </c>
      <c r="P644" s="37">
        <f t="shared" si="193"/>
        <v>0</v>
      </c>
      <c r="Q644" s="37">
        <f t="shared" si="193"/>
        <v>0</v>
      </c>
      <c r="R644" s="37">
        <f t="shared" si="193"/>
        <v>0</v>
      </c>
      <c r="S644" s="37">
        <f t="shared" si="193"/>
        <v>0</v>
      </c>
      <c r="T644" s="37">
        <f t="shared" si="193"/>
        <v>0</v>
      </c>
      <c r="U644" s="37">
        <f t="shared" si="193"/>
        <v>0</v>
      </c>
      <c r="V644" s="37">
        <f t="shared" si="193"/>
        <v>0</v>
      </c>
      <c r="W644" s="37">
        <f t="shared" si="193"/>
        <v>0</v>
      </c>
      <c r="X644" s="37">
        <f t="shared" si="193"/>
        <v>0</v>
      </c>
      <c r="Y644" s="37">
        <f t="shared" si="193"/>
        <v>0</v>
      </c>
      <c r="Z644" s="37">
        <f t="shared" si="193"/>
        <v>0</v>
      </c>
      <c r="AA644" s="37">
        <f t="shared" si="193"/>
        <v>0</v>
      </c>
      <c r="AB644" s="37">
        <f t="shared" si="193"/>
        <v>0</v>
      </c>
      <c r="AC644" s="37">
        <f t="shared" si="193"/>
        <v>0</v>
      </c>
      <c r="AD644" s="37">
        <f t="shared" si="193"/>
        <v>0</v>
      </c>
      <c r="AE644" s="37">
        <f t="shared" si="193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4">+C656-C4</f>
        <v>0</v>
      </c>
      <c r="D654" s="70">
        <f t="shared" si="194"/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5">+C657+C658+C659+C660+C661</f>
        <v>0.66365960293880211</v>
      </c>
      <c r="D656" s="28">
        <f t="shared" si="195"/>
        <v>0.63925113645622478</v>
      </c>
      <c r="E656" s="28">
        <f t="shared" si="195"/>
        <v>0.70199042538000878</v>
      </c>
      <c r="F656" s="28">
        <f t="shared" si="195"/>
        <v>0.72777694198932097</v>
      </c>
      <c r="G656" s="28">
        <f t="shared" si="195"/>
        <v>0.72570001430416997</v>
      </c>
      <c r="H656" s="28">
        <f t="shared" si="195"/>
        <v>0.7480211467081469</v>
      </c>
      <c r="I656" s="28">
        <f t="shared" si="195"/>
        <v>0.73567361057564407</v>
      </c>
      <c r="J656" s="28">
        <f t="shared" si="195"/>
        <v>0.75099957315146093</v>
      </c>
      <c r="K656" s="28">
        <f t="shared" si="195"/>
        <v>0.75464120420217273</v>
      </c>
      <c r="L656" s="28">
        <f t="shared" si="195"/>
        <v>0.79037042134959368</v>
      </c>
      <c r="M656" s="28">
        <f t="shared" si="195"/>
        <v>0.75861663145655756</v>
      </c>
      <c r="N656" s="28">
        <f t="shared" si="195"/>
        <v>0.75263172208855156</v>
      </c>
      <c r="O656" s="28">
        <f t="shared" si="195"/>
        <v>0.77687214500711044</v>
      </c>
      <c r="P656" s="28">
        <f t="shared" si="195"/>
        <v>0.74115768886716227</v>
      </c>
      <c r="Q656" s="28">
        <f t="shared" si="195"/>
        <v>0.82465933022500337</v>
      </c>
      <c r="R656" s="28">
        <f t="shared" si="195"/>
        <v>0.76817424469386075</v>
      </c>
      <c r="S656" s="28">
        <f t="shared" si="195"/>
        <v>0.7962602000343757</v>
      </c>
      <c r="T656" s="28">
        <f t="shared" si="195"/>
        <v>0.85450932350440134</v>
      </c>
      <c r="U656" s="28">
        <f t="shared" si="195"/>
        <v>0.90460859500914981</v>
      </c>
      <c r="V656" s="28">
        <f t="shared" si="195"/>
        <v>0.93433687831105738</v>
      </c>
      <c r="W656" s="28">
        <f t="shared" si="195"/>
        <v>0.93530926380164858</v>
      </c>
      <c r="X656" s="28">
        <f t="shared" si="195"/>
        <v>0.82791863922071385</v>
      </c>
      <c r="Y656" s="28">
        <f t="shared" si="195"/>
        <v>0.73610498702136196</v>
      </c>
      <c r="Z656" s="28">
        <f t="shared" si="195"/>
        <v>0.73085824308907432</v>
      </c>
      <c r="AA656" s="28">
        <f t="shared" si="195"/>
        <v>0.74881869044004912</v>
      </c>
      <c r="AB656" s="28">
        <f t="shared" si="195"/>
        <v>0.74675250946361782</v>
      </c>
      <c r="AC656" s="28">
        <f t="shared" si="195"/>
        <v>0.78326307562413722</v>
      </c>
      <c r="AD656" s="28">
        <f t="shared" si="195"/>
        <v>0.83147543879877428</v>
      </c>
      <c r="AE656" s="28">
        <f t="shared" si="195"/>
        <v>0.86708256237060244</v>
      </c>
    </row>
    <row r="657" spans="1:31" x14ac:dyDescent="0.2">
      <c r="A657" s="6" t="s">
        <v>19</v>
      </c>
      <c r="B657" s="7" t="s">
        <v>20</v>
      </c>
      <c r="C657" s="28">
        <f t="shared" ref="C657:AE657" si="196">+C600</f>
        <v>1.9813500376405578E-2</v>
      </c>
      <c r="D657" s="28">
        <f t="shared" si="196"/>
        <v>2.0568258670501161E-2</v>
      </c>
      <c r="E657" s="28">
        <f t="shared" si="196"/>
        <v>2.2381273823660432E-2</v>
      </c>
      <c r="F657" s="28">
        <f t="shared" si="196"/>
        <v>2.483268922406244E-2</v>
      </c>
      <c r="G657" s="28">
        <f t="shared" si="196"/>
        <v>2.7680129818066765E-2</v>
      </c>
      <c r="H657" s="28">
        <f t="shared" si="196"/>
        <v>3.0785591754775309E-2</v>
      </c>
      <c r="I657" s="28">
        <f t="shared" si="196"/>
        <v>3.3915158557871229E-2</v>
      </c>
      <c r="J657" s="28">
        <f t="shared" si="196"/>
        <v>3.6607609188007866E-2</v>
      </c>
      <c r="K657" s="28">
        <f t="shared" si="196"/>
        <v>3.9039927383395963E-2</v>
      </c>
      <c r="L657" s="28">
        <f t="shared" si="196"/>
        <v>4.1733010990281351E-2</v>
      </c>
      <c r="M657" s="28">
        <f t="shared" si="196"/>
        <v>4.2888518227279432E-2</v>
      </c>
      <c r="N657" s="28">
        <f t="shared" si="196"/>
        <v>4.2227109052174486E-2</v>
      </c>
      <c r="O657" s="28">
        <f t="shared" si="196"/>
        <v>4.3817101491732083E-2</v>
      </c>
      <c r="P657" s="28">
        <f t="shared" si="196"/>
        <v>4.4653698712587772E-2</v>
      </c>
      <c r="Q657" s="28">
        <f t="shared" si="196"/>
        <v>4.5688650225262167E-2</v>
      </c>
      <c r="R657" s="28">
        <f t="shared" si="196"/>
        <v>4.9433628094298569E-2</v>
      </c>
      <c r="S657" s="28">
        <f t="shared" si="196"/>
        <v>5.1625976164241805E-2</v>
      </c>
      <c r="T657" s="28">
        <f t="shared" si="196"/>
        <v>5.6226292803606207E-2</v>
      </c>
      <c r="U657" s="28">
        <f t="shared" si="196"/>
        <v>6.1009244058489918E-2</v>
      </c>
      <c r="V657" s="28">
        <f t="shared" si="196"/>
        <v>6.5755952405371187E-2</v>
      </c>
      <c r="W657" s="28">
        <f t="shared" si="196"/>
        <v>7.0294071561178659E-2</v>
      </c>
      <c r="X657" s="28">
        <f t="shared" si="196"/>
        <v>7.6259408065733877E-2</v>
      </c>
      <c r="Y657" s="28">
        <f t="shared" si="196"/>
        <v>7.7093090403681855E-2</v>
      </c>
      <c r="Z657" s="28">
        <f t="shared" si="196"/>
        <v>8.6095400406814876E-2</v>
      </c>
      <c r="AA657" s="28">
        <f t="shared" si="196"/>
        <v>8.587430076104885E-2</v>
      </c>
      <c r="AB657" s="28">
        <f t="shared" si="196"/>
        <v>9.0114831451279506E-2</v>
      </c>
      <c r="AC657" s="28">
        <f t="shared" si="196"/>
        <v>9.3054858346499417E-2</v>
      </c>
      <c r="AD657" s="28">
        <f t="shared" si="196"/>
        <v>9.7893161664128772E-2</v>
      </c>
      <c r="AE657" s="28">
        <f t="shared" si="196"/>
        <v>0.10259858716513143</v>
      </c>
    </row>
    <row r="658" spans="1:31" x14ac:dyDescent="0.2">
      <c r="A658" s="12" t="s">
        <v>248</v>
      </c>
      <c r="B658" s="7" t="s">
        <v>249</v>
      </c>
      <c r="C658" s="28">
        <f t="shared" ref="C658:AE658" si="197">+C604</f>
        <v>8.5905471936257311E-5</v>
      </c>
      <c r="D658" s="28">
        <f t="shared" si="197"/>
        <v>8.5905471936257324E-5</v>
      </c>
      <c r="E658" s="28">
        <f t="shared" si="197"/>
        <v>8.5905471936257324E-5</v>
      </c>
      <c r="F658" s="28">
        <f t="shared" si="197"/>
        <v>8.5905471936257311E-5</v>
      </c>
      <c r="G658" s="28">
        <f t="shared" si="197"/>
        <v>8.5905471936257324E-5</v>
      </c>
      <c r="H658" s="28">
        <f t="shared" si="197"/>
        <v>8.5905471936257297E-5</v>
      </c>
      <c r="I658" s="28">
        <f t="shared" si="197"/>
        <v>8.5905471936257311E-5</v>
      </c>
      <c r="J658" s="28">
        <f t="shared" si="197"/>
        <v>8.5905471936257297E-5</v>
      </c>
      <c r="K658" s="28">
        <f t="shared" si="197"/>
        <v>8.5905471936257297E-5</v>
      </c>
      <c r="L658" s="28">
        <f t="shared" si="197"/>
        <v>8.5905471936257297E-5</v>
      </c>
      <c r="M658" s="28">
        <f t="shared" si="197"/>
        <v>8.5905471936257311E-5</v>
      </c>
      <c r="N658" s="28">
        <f t="shared" si="197"/>
        <v>8.5905471936257311E-5</v>
      </c>
      <c r="O658" s="28">
        <f t="shared" si="197"/>
        <v>8.5905471936257297E-5</v>
      </c>
      <c r="P658" s="28">
        <f t="shared" si="197"/>
        <v>8.6203629651265129E-5</v>
      </c>
      <c r="Q658" s="28">
        <f t="shared" si="197"/>
        <v>8.6511544766987948E-5</v>
      </c>
      <c r="R658" s="28">
        <f t="shared" si="197"/>
        <v>8.685211552911335E-5</v>
      </c>
      <c r="S658" s="28">
        <f t="shared" si="197"/>
        <v>8.7212231161660212E-5</v>
      </c>
      <c r="T658" s="28">
        <f t="shared" si="197"/>
        <v>8.7549809543497204E-5</v>
      </c>
      <c r="U658" s="28">
        <f t="shared" si="197"/>
        <v>8.7925512805259176E-5</v>
      </c>
      <c r="V658" s="28">
        <f t="shared" si="197"/>
        <v>8.8368274183288722E-5</v>
      </c>
      <c r="W658" s="28">
        <f t="shared" si="197"/>
        <v>8.8854774589167628E-5</v>
      </c>
      <c r="X658" s="28">
        <f t="shared" si="197"/>
        <v>8.9348051977992059E-5</v>
      </c>
      <c r="Y658" s="28">
        <f t="shared" si="197"/>
        <v>7.4981336227460742E-5</v>
      </c>
      <c r="Z658" s="28">
        <f t="shared" si="197"/>
        <v>6.0495975526070415E-5</v>
      </c>
      <c r="AA658" s="28">
        <f t="shared" si="197"/>
        <v>6.4763670141986977E-5</v>
      </c>
      <c r="AB658" s="28">
        <f t="shared" si="197"/>
        <v>6.9064874341667604E-5</v>
      </c>
      <c r="AC658" s="28">
        <f t="shared" si="197"/>
        <v>5.616056521259088E-5</v>
      </c>
      <c r="AD658" s="28">
        <f t="shared" si="197"/>
        <v>4.5934015150177192E-5</v>
      </c>
      <c r="AE658" s="28">
        <f t="shared" si="197"/>
        <v>3.5565497889028592E-5</v>
      </c>
    </row>
    <row r="659" spans="1:31" x14ac:dyDescent="0.2">
      <c r="A659" s="12" t="s">
        <v>390</v>
      </c>
      <c r="B659" s="7" t="s">
        <v>391</v>
      </c>
      <c r="C659" s="28">
        <f t="shared" ref="C659:AE659" si="198">+C613</f>
        <v>0.60868529930452753</v>
      </c>
      <c r="D659" s="28">
        <f t="shared" si="198"/>
        <v>0.58396657887415448</v>
      </c>
      <c r="E659" s="28">
        <f t="shared" si="198"/>
        <v>0.61825274499171545</v>
      </c>
      <c r="F659" s="28">
        <f t="shared" si="198"/>
        <v>0.6388769940880612</v>
      </c>
      <c r="G659" s="28">
        <f t="shared" si="198"/>
        <v>0.63162415274471562</v>
      </c>
      <c r="H659" s="28">
        <f t="shared" si="198"/>
        <v>0.65155063206177222</v>
      </c>
      <c r="I659" s="28">
        <f t="shared" si="198"/>
        <v>0.63689239801806419</v>
      </c>
      <c r="J659" s="28">
        <f t="shared" si="198"/>
        <v>0.64559187749915292</v>
      </c>
      <c r="K659" s="28">
        <f t="shared" si="198"/>
        <v>0.64199871167277878</v>
      </c>
      <c r="L659" s="28">
        <f t="shared" si="198"/>
        <v>0.67293669389553445</v>
      </c>
      <c r="M659" s="28">
        <f t="shared" si="198"/>
        <v>0.63528717972294046</v>
      </c>
      <c r="N659" s="28">
        <f t="shared" si="198"/>
        <v>0.660004859830291</v>
      </c>
      <c r="O659" s="28">
        <f t="shared" si="198"/>
        <v>0.6911081587277712</v>
      </c>
      <c r="P659" s="28">
        <f t="shared" si="198"/>
        <v>0.65134806782455568</v>
      </c>
      <c r="Q659" s="28">
        <f t="shared" si="198"/>
        <v>0.73278964837374894</v>
      </c>
      <c r="R659" s="28">
        <f t="shared" si="198"/>
        <v>0.68708381387761375</v>
      </c>
      <c r="S659" s="28">
        <f t="shared" si="198"/>
        <v>0.71558483401238726</v>
      </c>
      <c r="T659" s="28">
        <f t="shared" si="198"/>
        <v>0.7705546667644334</v>
      </c>
      <c r="U659" s="28">
        <f t="shared" si="198"/>
        <v>0.8156484847426767</v>
      </c>
      <c r="V659" s="28">
        <f t="shared" si="198"/>
        <v>0.8399174039172701</v>
      </c>
      <c r="W659" s="28">
        <f t="shared" si="198"/>
        <v>0.83817103924448988</v>
      </c>
      <c r="X659" s="28">
        <f t="shared" si="198"/>
        <v>0.72555994992876127</v>
      </c>
      <c r="Y659" s="28">
        <f t="shared" si="198"/>
        <v>0.63241989146352062</v>
      </c>
      <c r="Z659" s="28">
        <f t="shared" si="198"/>
        <v>0.61794401835566648</v>
      </c>
      <c r="AA659" s="28">
        <f t="shared" si="198"/>
        <v>0.63540799046725482</v>
      </c>
      <c r="AB659" s="28">
        <f t="shared" si="198"/>
        <v>0.62959967202488065</v>
      </c>
      <c r="AC659" s="28">
        <f t="shared" si="198"/>
        <v>0.66459899795879229</v>
      </c>
      <c r="AD659" s="28">
        <f t="shared" si="198"/>
        <v>0.70068421712824125</v>
      </c>
      <c r="AE659" s="28">
        <f t="shared" si="198"/>
        <v>0.73596253614683405</v>
      </c>
    </row>
    <row r="660" spans="1:31" x14ac:dyDescent="0.2">
      <c r="A660" s="12" t="s">
        <v>548</v>
      </c>
      <c r="B660" s="7" t="s">
        <v>804</v>
      </c>
      <c r="C660" s="28">
        <f t="shared" ref="C660:AE660" si="199">+C624</f>
        <v>4.3011237697958456E-4</v>
      </c>
      <c r="D660" s="28">
        <f t="shared" si="199"/>
        <v>3.1087737709748094E-4</v>
      </c>
      <c r="E660" s="28">
        <f t="shared" si="199"/>
        <v>7.9319384363085295E-5</v>
      </c>
      <c r="F660" s="28">
        <f t="shared" si="199"/>
        <v>5.205653304145441E-4</v>
      </c>
      <c r="G660" s="28">
        <f t="shared" si="199"/>
        <v>1.7051218498449951E-3</v>
      </c>
      <c r="H660" s="28">
        <f t="shared" si="199"/>
        <v>8.5156249074495611E-4</v>
      </c>
      <c r="I660" s="28">
        <f t="shared" si="199"/>
        <v>5.2843341689377268E-5</v>
      </c>
      <c r="J660" s="28">
        <f t="shared" si="199"/>
        <v>2.1166427768843076E-4</v>
      </c>
      <c r="K660" s="28">
        <f t="shared" si="199"/>
        <v>2.1120640495662712E-4</v>
      </c>
      <c r="L660" s="28">
        <f t="shared" si="199"/>
        <v>1.5224663811296615E-4</v>
      </c>
      <c r="M660" s="28">
        <f t="shared" si="199"/>
        <v>1.3152526244205752E-4</v>
      </c>
      <c r="N660" s="28">
        <f t="shared" si="199"/>
        <v>1.7819416299553524E-4</v>
      </c>
      <c r="O660" s="28">
        <f t="shared" si="199"/>
        <v>1.3666864667779719E-3</v>
      </c>
      <c r="P660" s="28">
        <f t="shared" si="199"/>
        <v>2.9374158672744754E-3</v>
      </c>
      <c r="Q660" s="28">
        <f t="shared" si="199"/>
        <v>1.5498658914540066E-3</v>
      </c>
      <c r="R660" s="28">
        <f t="shared" si="199"/>
        <v>2.3131927073706208E-3</v>
      </c>
      <c r="S660" s="28">
        <f t="shared" si="199"/>
        <v>3.7947239878289473E-4</v>
      </c>
      <c r="T660" s="28">
        <f t="shared" si="199"/>
        <v>6.405967676587984E-4</v>
      </c>
      <c r="U660" s="28">
        <f t="shared" si="199"/>
        <v>5.10607136857634E-4</v>
      </c>
      <c r="V660" s="28">
        <f t="shared" si="199"/>
        <v>4.3908305209690638E-4</v>
      </c>
      <c r="W660" s="28">
        <f t="shared" si="199"/>
        <v>3.6233973257135301E-4</v>
      </c>
      <c r="X660" s="28">
        <f t="shared" si="199"/>
        <v>5.1801235728439531E-4</v>
      </c>
      <c r="Y660" s="28">
        <f t="shared" si="199"/>
        <v>5.5613122018877896E-4</v>
      </c>
      <c r="Z660" s="28">
        <f t="shared" si="199"/>
        <v>7.6766534309595427E-4</v>
      </c>
      <c r="AA660" s="28">
        <f t="shared" si="199"/>
        <v>9.1028284722472429E-4</v>
      </c>
      <c r="AB660" s="28">
        <f t="shared" si="199"/>
        <v>2.9041259396617961E-4</v>
      </c>
      <c r="AC660" s="28">
        <f t="shared" si="199"/>
        <v>4.6282129577826574E-4</v>
      </c>
      <c r="AD660" s="28">
        <f t="shared" si="199"/>
        <v>6.5864131173956455E-3</v>
      </c>
      <c r="AE660" s="28">
        <f t="shared" si="199"/>
        <v>8.0300759959714722E-4</v>
      </c>
    </row>
    <row r="661" spans="1:31" x14ac:dyDescent="0.2">
      <c r="A661" s="12" t="s">
        <v>721</v>
      </c>
      <c r="B661" s="7" t="s">
        <v>722</v>
      </c>
      <c r="C661" s="28">
        <f t="shared" ref="C661:AE661" si="200">+C633</f>
        <v>3.4644785408953181E-2</v>
      </c>
      <c r="D661" s="28">
        <f t="shared" si="200"/>
        <v>3.4319516062535485E-2</v>
      </c>
      <c r="E661" s="28">
        <f t="shared" si="200"/>
        <v>6.1191181708333486E-2</v>
      </c>
      <c r="F661" s="28">
        <f t="shared" si="200"/>
        <v>6.3460787874846492E-2</v>
      </c>
      <c r="G661" s="28">
        <f t="shared" si="200"/>
        <v>6.460470441960639E-2</v>
      </c>
      <c r="H661" s="28">
        <f t="shared" si="200"/>
        <v>6.4747454928918174E-2</v>
      </c>
      <c r="I661" s="28">
        <f t="shared" si="200"/>
        <v>6.4727305186082953E-2</v>
      </c>
      <c r="J661" s="28">
        <f t="shared" si="200"/>
        <v>6.8502516714675388E-2</v>
      </c>
      <c r="K661" s="28">
        <f t="shared" si="200"/>
        <v>7.330545326910512E-2</v>
      </c>
      <c r="L661" s="28">
        <f t="shared" si="200"/>
        <v>7.5462564353728612E-2</v>
      </c>
      <c r="M661" s="28">
        <f t="shared" si="200"/>
        <v>8.0223502771959318E-2</v>
      </c>
      <c r="N661" s="28">
        <f t="shared" si="200"/>
        <v>5.0135653571154286E-2</v>
      </c>
      <c r="O661" s="28">
        <f t="shared" si="200"/>
        <v>4.049429284889295E-2</v>
      </c>
      <c r="P661" s="28">
        <f t="shared" si="200"/>
        <v>4.2132302833093098E-2</v>
      </c>
      <c r="Q661" s="28">
        <f t="shared" si="200"/>
        <v>4.4544654189771229E-2</v>
      </c>
      <c r="R661" s="28">
        <f t="shared" si="200"/>
        <v>2.9256757899048701E-2</v>
      </c>
      <c r="S661" s="28">
        <f t="shared" si="200"/>
        <v>2.858270522780202E-2</v>
      </c>
      <c r="T661" s="28">
        <f t="shared" si="200"/>
        <v>2.700021735915931E-2</v>
      </c>
      <c r="U661" s="28">
        <f t="shared" si="200"/>
        <v>2.7352333558320268E-2</v>
      </c>
      <c r="V661" s="28">
        <f t="shared" si="200"/>
        <v>2.813607066213589E-2</v>
      </c>
      <c r="W661" s="28">
        <f t="shared" si="200"/>
        <v>2.6392958488819555E-2</v>
      </c>
      <c r="X661" s="28">
        <f t="shared" si="200"/>
        <v>2.5491920816956264E-2</v>
      </c>
      <c r="Y661" s="28">
        <f t="shared" si="200"/>
        <v>2.5960892597743191E-2</v>
      </c>
      <c r="Z661" s="28">
        <f t="shared" si="200"/>
        <v>2.599066300797102E-2</v>
      </c>
      <c r="AA661" s="28">
        <f t="shared" si="200"/>
        <v>2.6561352694378808E-2</v>
      </c>
      <c r="AB661" s="28">
        <f t="shared" si="200"/>
        <v>2.6678528519149747E-2</v>
      </c>
      <c r="AC661" s="28">
        <f t="shared" si="200"/>
        <v>2.5090237457854606E-2</v>
      </c>
      <c r="AD661" s="28">
        <f t="shared" si="200"/>
        <v>2.626571287385843E-2</v>
      </c>
      <c r="AE661" s="28">
        <f t="shared" si="200"/>
        <v>2.7682865961150809E-2</v>
      </c>
    </row>
  </sheetData>
  <conditionalFormatting sqref="C2:AC2">
    <cfRule type="cellIs" dxfId="512" priority="348" operator="equal">
      <formula>0</formula>
    </cfRule>
  </conditionalFormatting>
  <conditionalFormatting sqref="AD2:AE2">
    <cfRule type="cellIs" dxfId="511" priority="160" operator="equal">
      <formula>0</formula>
    </cfRule>
  </conditionalFormatting>
  <conditionalFormatting sqref="A425:B426 A430:B431 A434:B437 A427:A429">
    <cfRule type="cellIs" dxfId="510" priority="112" operator="lessThan">
      <formula>0</formula>
    </cfRule>
  </conditionalFormatting>
  <conditionalFormatting sqref="A432:B433">
    <cfRule type="cellIs" dxfId="509" priority="111" operator="lessThan">
      <formula>0</formula>
    </cfRule>
  </conditionalFormatting>
  <conditionalFormatting sqref="B555 A576:B581">
    <cfRule type="cellIs" dxfId="508" priority="110" operator="lessThan">
      <formula>0</formula>
    </cfRule>
  </conditionalFormatting>
  <conditionalFormatting sqref="A633:B638 B624">
    <cfRule type="cellIs" dxfId="507" priority="109" operator="lessThan">
      <formula>0</formula>
    </cfRule>
  </conditionalFormatting>
  <conditionalFormatting sqref="A661:B661">
    <cfRule type="cellIs" dxfId="506" priority="108" operator="lessThan">
      <formula>0</formula>
    </cfRule>
  </conditionalFormatting>
  <conditionalFormatting sqref="B659:B660">
    <cfRule type="cellIs" dxfId="505" priority="107" operator="lessThan">
      <formula>0</formula>
    </cfRule>
  </conditionalFormatting>
  <conditionalFormatting sqref="B613">
    <cfRule type="cellIs" dxfId="504" priority="106" operator="lessThan">
      <formula>0</formula>
    </cfRule>
  </conditionalFormatting>
  <conditionalFormatting sqref="C434 C425:C429 C431 C437">
    <cfRule type="cellIs" dxfId="503" priority="105" operator="lessThan">
      <formula>0</formula>
    </cfRule>
  </conditionalFormatting>
  <conditionalFormatting sqref="C211">
    <cfRule type="cellIs" dxfId="502" priority="101" operator="lessThan">
      <formula>0</formula>
    </cfRule>
  </conditionalFormatting>
  <conditionalFormatting sqref="C237 C191:C210 C212:C217 C230 C240 C277 C286 C292:C295 C219 C244 C252:C258 C260 C269:C270">
    <cfRule type="cellIs" dxfId="501" priority="104" operator="lessThan">
      <formula>0</formula>
    </cfRule>
  </conditionalFormatting>
  <conditionalFormatting sqref="C287">
    <cfRule type="cellIs" dxfId="500" priority="103" operator="lessThan">
      <formula>0</formula>
    </cfRule>
  </conditionalFormatting>
  <conditionalFormatting sqref="C291">
    <cfRule type="cellIs" dxfId="499" priority="102" operator="lessThan">
      <formula>0</formula>
    </cfRule>
  </conditionalFormatting>
  <conditionalFormatting sqref="C226">
    <cfRule type="cellIs" dxfId="498" priority="100" operator="lessThan">
      <formula>0</formula>
    </cfRule>
  </conditionalFormatting>
  <conditionalFormatting sqref="C272">
    <cfRule type="cellIs" dxfId="497" priority="99" operator="lessThan">
      <formula>0</formula>
    </cfRule>
  </conditionalFormatting>
  <conditionalFormatting sqref="C279">
    <cfRule type="cellIs" dxfId="496" priority="98" operator="lessThan">
      <formula>0</formula>
    </cfRule>
  </conditionalFormatting>
  <conditionalFormatting sqref="C297:C354 C356:C359 C393 C385:C391 C395:C417 C419:C424 C364:C383">
    <cfRule type="cellIs" dxfId="495" priority="97" operator="lessThan">
      <formula>0</formula>
    </cfRule>
  </conditionalFormatting>
  <conditionalFormatting sqref="C355">
    <cfRule type="cellIs" dxfId="494" priority="96" operator="lessThan">
      <formula>0</formula>
    </cfRule>
  </conditionalFormatting>
  <conditionalFormatting sqref="C580">
    <cfRule type="cellIs" dxfId="493" priority="75" operator="lessThan">
      <formula>0</formula>
    </cfRule>
  </conditionalFormatting>
  <conditionalFormatting sqref="C613">
    <cfRule type="cellIs" dxfId="492" priority="85" operator="lessThan">
      <formula>0</formula>
    </cfRule>
  </conditionalFormatting>
  <conditionalFormatting sqref="C555:C556 C581 C574:C577 C565:C571 C561:C562 C558:C559">
    <cfRule type="cellIs" dxfId="491" priority="84" operator="lessThan">
      <formula>0</formula>
    </cfRule>
  </conditionalFormatting>
  <conditionalFormatting sqref="C638 C631:C634 C624">
    <cfRule type="cellIs" dxfId="490" priority="83" operator="lessThan">
      <formula>0</formula>
    </cfRule>
  </conditionalFormatting>
  <conditionalFormatting sqref="C659">
    <cfRule type="cellIs" dxfId="489" priority="82" operator="lessThan">
      <formula>0</formula>
    </cfRule>
  </conditionalFormatting>
  <conditionalFormatting sqref="C660">
    <cfRule type="cellIs" dxfId="488" priority="81" operator="lessThan">
      <formula>0</formula>
    </cfRule>
  </conditionalFormatting>
  <conditionalFormatting sqref="C661">
    <cfRule type="cellIs" dxfId="487" priority="80" operator="lessThan">
      <formula>0</formula>
    </cfRule>
  </conditionalFormatting>
  <conditionalFormatting sqref="C557">
    <cfRule type="cellIs" dxfId="486" priority="79" operator="lessThan">
      <formula>0</formula>
    </cfRule>
  </conditionalFormatting>
  <conditionalFormatting sqref="C560">
    <cfRule type="cellIs" dxfId="485" priority="78" operator="lessThan">
      <formula>0</formula>
    </cfRule>
  </conditionalFormatting>
  <conditionalFormatting sqref="C563:C564">
    <cfRule type="cellIs" dxfId="484" priority="77" operator="lessThan">
      <formula>0</formula>
    </cfRule>
  </conditionalFormatting>
  <conditionalFormatting sqref="C572:C573">
    <cfRule type="cellIs" dxfId="483" priority="76" operator="lessThan">
      <formula>0</formula>
    </cfRule>
  </conditionalFormatting>
  <conditionalFormatting sqref="C585:C586">
    <cfRule type="cellIs" dxfId="482" priority="74" operator="lessThan">
      <formula>0</formula>
    </cfRule>
  </conditionalFormatting>
  <conditionalFormatting sqref="C601:C602">
    <cfRule type="cellIs" dxfId="481" priority="73" operator="lessThan">
      <formula>0</formula>
    </cfRule>
  </conditionalFormatting>
  <conditionalFormatting sqref="C605:C609">
    <cfRule type="cellIs" dxfId="480" priority="72" operator="lessThan">
      <formula>0</formula>
    </cfRule>
  </conditionalFormatting>
  <conditionalFormatting sqref="C611:C612">
    <cfRule type="cellIs" dxfId="479" priority="71" operator="lessThan">
      <formula>0</formula>
    </cfRule>
  </conditionalFormatting>
  <conditionalFormatting sqref="C626">
    <cfRule type="cellIs" dxfId="478" priority="70" operator="lessThan">
      <formula>0</formula>
    </cfRule>
  </conditionalFormatting>
  <conditionalFormatting sqref="C637">
    <cfRule type="cellIs" dxfId="477" priority="69" operator="lessThan">
      <formula>0</formula>
    </cfRule>
  </conditionalFormatting>
  <conditionalFormatting sqref="C642:C644">
    <cfRule type="cellIs" dxfId="476" priority="68" operator="lessThan">
      <formula>0</formula>
    </cfRule>
  </conditionalFormatting>
  <conditionalFormatting sqref="C625">
    <cfRule type="cellIs" dxfId="475" priority="67" operator="lessThan">
      <formula>0</formula>
    </cfRule>
  </conditionalFormatting>
  <conditionalFormatting sqref="C627">
    <cfRule type="cellIs" dxfId="474" priority="66" operator="lessThan">
      <formula>0</formula>
    </cfRule>
  </conditionalFormatting>
  <conditionalFormatting sqref="C630">
    <cfRule type="cellIs" dxfId="473" priority="65" operator="lessThan">
      <formula>0</formula>
    </cfRule>
  </conditionalFormatting>
  <conditionalFormatting sqref="C578">
    <cfRule type="cellIs" dxfId="472" priority="64" operator="lessThan">
      <formula>0</formula>
    </cfRule>
  </conditionalFormatting>
  <conditionalFormatting sqref="C579">
    <cfRule type="cellIs" dxfId="471" priority="63" operator="lessThan">
      <formula>0</formula>
    </cfRule>
  </conditionalFormatting>
  <conditionalFormatting sqref="C635:C636">
    <cfRule type="cellIs" dxfId="470" priority="62" operator="lessThan">
      <formula>0</formula>
    </cfRule>
  </conditionalFormatting>
  <conditionalFormatting sqref="C526:C554">
    <cfRule type="cellIs" dxfId="469" priority="61" operator="lessThan">
      <formula>0</formula>
    </cfRule>
  </conditionalFormatting>
  <conditionalFormatting sqref="C524:C525">
    <cfRule type="cellIs" dxfId="468" priority="60" operator="lessThan">
      <formula>0</formula>
    </cfRule>
  </conditionalFormatting>
  <conditionalFormatting sqref="C628">
    <cfRule type="cellIs" dxfId="467" priority="58" operator="lessThan">
      <formula>0</formula>
    </cfRule>
  </conditionalFormatting>
  <conditionalFormatting sqref="C614:C623">
    <cfRule type="cellIs" dxfId="466" priority="59" operator="lessThan">
      <formula>0</formula>
    </cfRule>
  </conditionalFormatting>
  <conditionalFormatting sqref="C629">
    <cfRule type="cellIs" dxfId="465" priority="57" operator="lessThan">
      <formula>0</formula>
    </cfRule>
  </conditionalFormatting>
  <conditionalFormatting sqref="C597">
    <cfRule type="cellIs" dxfId="464" priority="56" operator="lessThan">
      <formula>0</formula>
    </cfRule>
  </conditionalFormatting>
  <conditionalFormatting sqref="C597">
    <cfRule type="cellIs" dxfId="463" priority="54" operator="equal">
      <formula>0</formula>
    </cfRule>
    <cfRule type="cellIs" dxfId="462" priority="55" operator="equal">
      <formula>0</formula>
    </cfRule>
  </conditionalFormatting>
  <conditionalFormatting sqref="C654">
    <cfRule type="cellIs" dxfId="461" priority="53" operator="lessThan">
      <formula>0</formula>
    </cfRule>
  </conditionalFormatting>
  <conditionalFormatting sqref="C654">
    <cfRule type="cellIs" dxfId="460" priority="51" operator="equal">
      <formula>0</formula>
    </cfRule>
    <cfRule type="cellIs" dxfId="459" priority="52" operator="equal">
      <formula>0</formula>
    </cfRule>
  </conditionalFormatting>
  <conditionalFormatting sqref="D434:AE434 D425:AE429 D431:AE431 D437:AE437">
    <cfRule type="cellIs" dxfId="458" priority="49" operator="lessThan">
      <formula>0</formula>
    </cfRule>
  </conditionalFormatting>
  <conditionalFormatting sqref="D211:AE211">
    <cfRule type="cellIs" dxfId="457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56" priority="48" operator="lessThan">
      <formula>0</formula>
    </cfRule>
  </conditionalFormatting>
  <conditionalFormatting sqref="D287:AE287">
    <cfRule type="cellIs" dxfId="455" priority="47" operator="lessThan">
      <formula>0</formula>
    </cfRule>
  </conditionalFormatting>
  <conditionalFormatting sqref="D291:AE291">
    <cfRule type="cellIs" dxfId="454" priority="46" operator="lessThan">
      <formula>0</formula>
    </cfRule>
  </conditionalFormatting>
  <conditionalFormatting sqref="D226:AE226">
    <cfRule type="cellIs" dxfId="453" priority="44" operator="lessThan">
      <formula>0</formula>
    </cfRule>
  </conditionalFormatting>
  <conditionalFormatting sqref="D272:AE272">
    <cfRule type="cellIs" dxfId="452" priority="43" operator="lessThan">
      <formula>0</formula>
    </cfRule>
  </conditionalFormatting>
  <conditionalFormatting sqref="D279:AE279">
    <cfRule type="cellIs" dxfId="451" priority="42" operator="lessThan">
      <formula>0</formula>
    </cfRule>
  </conditionalFormatting>
  <conditionalFormatting sqref="D297:AE354 D356:AE359 D393:AE393 D385:AE391 D395:AE417 D419:AE424 D364:AE383">
    <cfRule type="cellIs" dxfId="450" priority="41" operator="lessThan">
      <formula>0</formula>
    </cfRule>
  </conditionalFormatting>
  <conditionalFormatting sqref="D355:AE355">
    <cfRule type="cellIs" dxfId="449" priority="40" operator="lessThan">
      <formula>0</formula>
    </cfRule>
  </conditionalFormatting>
  <conditionalFormatting sqref="D580:AE580">
    <cfRule type="cellIs" dxfId="448" priority="29" operator="lessThan">
      <formula>0</formula>
    </cfRule>
  </conditionalFormatting>
  <conditionalFormatting sqref="D613:AE613">
    <cfRule type="cellIs" dxfId="447" priority="39" operator="lessThan">
      <formula>0</formula>
    </cfRule>
  </conditionalFormatting>
  <conditionalFormatting sqref="D555:AE556 D581:AE581 D574:AE577 D565:AE571 D561:AE562 D558:AE559">
    <cfRule type="cellIs" dxfId="446" priority="38" operator="lessThan">
      <formula>0</formula>
    </cfRule>
  </conditionalFormatting>
  <conditionalFormatting sqref="D638:AE638 D631:AE634 D624:AE624">
    <cfRule type="cellIs" dxfId="445" priority="37" operator="lessThan">
      <formula>0</formula>
    </cfRule>
  </conditionalFormatting>
  <conditionalFormatting sqref="D659:AE659">
    <cfRule type="cellIs" dxfId="444" priority="36" operator="lessThan">
      <formula>0</formula>
    </cfRule>
  </conditionalFormatting>
  <conditionalFormatting sqref="D660:AE660">
    <cfRule type="cellIs" dxfId="443" priority="35" operator="lessThan">
      <formula>0</formula>
    </cfRule>
  </conditionalFormatting>
  <conditionalFormatting sqref="D661:AE661">
    <cfRule type="cellIs" dxfId="442" priority="34" operator="lessThan">
      <formula>0</formula>
    </cfRule>
  </conditionalFormatting>
  <conditionalFormatting sqref="D557:AE557">
    <cfRule type="cellIs" dxfId="441" priority="33" operator="lessThan">
      <formula>0</formula>
    </cfRule>
  </conditionalFormatting>
  <conditionalFormatting sqref="D560:AE560">
    <cfRule type="cellIs" dxfId="440" priority="32" operator="lessThan">
      <formula>0</formula>
    </cfRule>
  </conditionalFormatting>
  <conditionalFormatting sqref="D563:AE564">
    <cfRule type="cellIs" dxfId="439" priority="31" operator="lessThan">
      <formula>0</formula>
    </cfRule>
  </conditionalFormatting>
  <conditionalFormatting sqref="D572:AE573">
    <cfRule type="cellIs" dxfId="438" priority="30" operator="lessThan">
      <formula>0</formula>
    </cfRule>
  </conditionalFormatting>
  <conditionalFormatting sqref="D585:AE586">
    <cfRule type="cellIs" dxfId="437" priority="28" operator="lessThan">
      <formula>0</formula>
    </cfRule>
  </conditionalFormatting>
  <conditionalFormatting sqref="D601:AE602">
    <cfRule type="cellIs" dxfId="436" priority="27" operator="lessThan">
      <formula>0</formula>
    </cfRule>
  </conditionalFormatting>
  <conditionalFormatting sqref="D605:AE609">
    <cfRule type="cellIs" dxfId="435" priority="26" operator="lessThan">
      <formula>0</formula>
    </cfRule>
  </conditionalFormatting>
  <conditionalFormatting sqref="D611:AE612">
    <cfRule type="cellIs" dxfId="434" priority="25" operator="lessThan">
      <formula>0</formula>
    </cfRule>
  </conditionalFormatting>
  <conditionalFormatting sqref="D626:AE626">
    <cfRule type="cellIs" dxfId="433" priority="24" operator="lessThan">
      <formula>0</formula>
    </cfRule>
  </conditionalFormatting>
  <conditionalFormatting sqref="D637:AE637">
    <cfRule type="cellIs" dxfId="432" priority="23" operator="lessThan">
      <formula>0</formula>
    </cfRule>
  </conditionalFormatting>
  <conditionalFormatting sqref="D642:AE644">
    <cfRule type="cellIs" dxfId="431" priority="22" operator="lessThan">
      <formula>0</formula>
    </cfRule>
  </conditionalFormatting>
  <conditionalFormatting sqref="D625:AE625">
    <cfRule type="cellIs" dxfId="430" priority="21" operator="lessThan">
      <formula>0</formula>
    </cfRule>
  </conditionalFormatting>
  <conditionalFormatting sqref="D627:AE627">
    <cfRule type="cellIs" dxfId="429" priority="20" operator="lessThan">
      <formula>0</formula>
    </cfRule>
  </conditionalFormatting>
  <conditionalFormatting sqref="D630:AE630">
    <cfRule type="cellIs" dxfId="428" priority="19" operator="lessThan">
      <formula>0</formula>
    </cfRule>
  </conditionalFormatting>
  <conditionalFormatting sqref="D578:AE578">
    <cfRule type="cellIs" dxfId="427" priority="18" operator="lessThan">
      <formula>0</formula>
    </cfRule>
  </conditionalFormatting>
  <conditionalFormatting sqref="D579:AE579">
    <cfRule type="cellIs" dxfId="426" priority="17" operator="lessThan">
      <formula>0</formula>
    </cfRule>
  </conditionalFormatting>
  <conditionalFormatting sqref="D635:AE636">
    <cfRule type="cellIs" dxfId="425" priority="16" operator="lessThan">
      <formula>0</formula>
    </cfRule>
  </conditionalFormatting>
  <conditionalFormatting sqref="D526:AE554">
    <cfRule type="cellIs" dxfId="424" priority="15" operator="lessThan">
      <formula>0</formula>
    </cfRule>
  </conditionalFormatting>
  <conditionalFormatting sqref="D524:AE525">
    <cfRule type="cellIs" dxfId="423" priority="14" operator="lessThan">
      <formula>0</formula>
    </cfRule>
  </conditionalFormatting>
  <conditionalFormatting sqref="D628:AE628">
    <cfRule type="cellIs" dxfId="422" priority="12" operator="lessThan">
      <formula>0</formula>
    </cfRule>
  </conditionalFormatting>
  <conditionalFormatting sqref="D614:AE623">
    <cfRule type="cellIs" dxfId="421" priority="13" operator="lessThan">
      <formula>0</formula>
    </cfRule>
  </conditionalFormatting>
  <conditionalFormatting sqref="D629:AE629">
    <cfRule type="cellIs" dxfId="420" priority="11" operator="lessThan">
      <formula>0</formula>
    </cfRule>
  </conditionalFormatting>
  <conditionalFormatting sqref="D597:AE597">
    <cfRule type="cellIs" dxfId="419" priority="10" operator="lessThan">
      <formula>0</formula>
    </cfRule>
  </conditionalFormatting>
  <conditionalFormatting sqref="D597:AE597">
    <cfRule type="cellIs" dxfId="418" priority="8" operator="equal">
      <formula>0</formula>
    </cfRule>
    <cfRule type="cellIs" dxfId="417" priority="9" operator="equal">
      <formula>0</formula>
    </cfRule>
  </conditionalFormatting>
  <conditionalFormatting sqref="D654:AE654">
    <cfRule type="cellIs" dxfId="416" priority="7" operator="lessThan">
      <formula>0</formula>
    </cfRule>
  </conditionalFormatting>
  <conditionalFormatting sqref="D654:AE654">
    <cfRule type="cellIs" dxfId="415" priority="5" operator="equal">
      <formula>0</formula>
    </cfRule>
    <cfRule type="cellIs" dxfId="414" priority="6" operator="equal">
      <formula>0</formula>
    </cfRule>
  </conditionalFormatting>
  <conditionalFormatting sqref="C453:AE453">
    <cfRule type="cellIs" dxfId="413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zoomScale="55" zoomScaleNormal="55" workbookViewId="0">
      <selection activeCell="AE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3.705975250604497E-5</v>
      </c>
      <c r="E4" s="28">
        <f t="shared" si="0"/>
        <v>3.2105324902596637E-4</v>
      </c>
      <c r="F4" s="28">
        <f t="shared" si="0"/>
        <v>1.7425222798101846E-3</v>
      </c>
      <c r="G4" s="28">
        <f t="shared" si="0"/>
        <v>0.19026364784078612</v>
      </c>
      <c r="H4" s="28">
        <f t="shared" si="0"/>
        <v>0.42703269951998657</v>
      </c>
      <c r="I4" s="28">
        <f t="shared" si="0"/>
        <v>0.93305277972605416</v>
      </c>
      <c r="J4" s="28">
        <f t="shared" si="0"/>
        <v>2.0854399268491948</v>
      </c>
      <c r="K4" s="28">
        <f t="shared" si="0"/>
        <v>2.1586104794779852</v>
      </c>
      <c r="L4" s="28">
        <f t="shared" si="0"/>
        <v>3.7713818981605107</v>
      </c>
      <c r="M4" s="28">
        <f t="shared" si="0"/>
        <v>5.2618627087775582</v>
      </c>
      <c r="N4" s="28">
        <f t="shared" si="0"/>
        <v>8.3321496144639209</v>
      </c>
      <c r="O4" s="28">
        <f t="shared" si="0"/>
        <v>8.7494050765354139</v>
      </c>
      <c r="P4" s="28">
        <f t="shared" si="0"/>
        <v>12.412294260327011</v>
      </c>
      <c r="Q4" s="28">
        <f t="shared" si="0"/>
        <v>15.439608635738844</v>
      </c>
      <c r="R4" s="28">
        <f t="shared" si="0"/>
        <v>20.003708037991089</v>
      </c>
      <c r="S4" s="28">
        <f t="shared" si="0"/>
        <v>23.520091086409856</v>
      </c>
      <c r="T4" s="28">
        <f t="shared" si="0"/>
        <v>30.908518632430159</v>
      </c>
      <c r="U4" s="28">
        <f t="shared" si="0"/>
        <v>42.486312750982961</v>
      </c>
      <c r="V4" s="28">
        <f t="shared" si="0"/>
        <v>48.700001595093951</v>
      </c>
      <c r="W4" s="28">
        <f t="shared" si="0"/>
        <v>58.296366947213969</v>
      </c>
      <c r="X4" s="28">
        <f t="shared" si="0"/>
        <v>72.520104003414588</v>
      </c>
      <c r="Y4" s="28">
        <f t="shared" si="0"/>
        <v>91.006178318329489</v>
      </c>
      <c r="Z4" s="28">
        <f t="shared" si="0"/>
        <v>99.420212295048728</v>
      </c>
      <c r="AA4" s="28">
        <f t="shared" si="0"/>
        <v>116.62051890785833</v>
      </c>
      <c r="AB4" s="28">
        <f t="shared" si="0"/>
        <v>123.39589873120298</v>
      </c>
      <c r="AC4" s="28">
        <f t="shared" si="0"/>
        <v>141.19070987565044</v>
      </c>
      <c r="AD4" s="28">
        <f t="shared" si="0"/>
        <v>162.29377813419791</v>
      </c>
      <c r="AE4" s="28">
        <f t="shared" si="0"/>
        <v>195.37956310971248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3.705975250604497E-5</v>
      </c>
      <c r="E111" s="21">
        <f t="shared" si="27"/>
        <v>3.2105324902596637E-4</v>
      </c>
      <c r="F111" s="21">
        <f t="shared" si="27"/>
        <v>1.7425222798101846E-3</v>
      </c>
      <c r="G111" s="21">
        <f t="shared" si="27"/>
        <v>0.19026364784078612</v>
      </c>
      <c r="H111" s="21">
        <f t="shared" si="27"/>
        <v>0.42703269951998657</v>
      </c>
      <c r="I111" s="21">
        <f t="shared" si="27"/>
        <v>0.93305277972605416</v>
      </c>
      <c r="J111" s="21">
        <f t="shared" si="27"/>
        <v>2.0854399268491948</v>
      </c>
      <c r="K111" s="21">
        <f t="shared" si="27"/>
        <v>2.1586104794779852</v>
      </c>
      <c r="L111" s="21">
        <f t="shared" si="27"/>
        <v>3.7713818981605107</v>
      </c>
      <c r="M111" s="21">
        <f t="shared" si="27"/>
        <v>5.2618627087775582</v>
      </c>
      <c r="N111" s="21">
        <f t="shared" si="27"/>
        <v>8.3321496144639209</v>
      </c>
      <c r="O111" s="21">
        <f t="shared" si="27"/>
        <v>8.7494050765354139</v>
      </c>
      <c r="P111" s="21">
        <f t="shared" si="27"/>
        <v>12.412294260327011</v>
      </c>
      <c r="Q111" s="21">
        <f t="shared" si="27"/>
        <v>15.439608635738844</v>
      </c>
      <c r="R111" s="21">
        <f t="shared" si="27"/>
        <v>20.003708037991089</v>
      </c>
      <c r="S111" s="21">
        <f t="shared" si="27"/>
        <v>23.520091086409856</v>
      </c>
      <c r="T111" s="21">
        <f t="shared" si="27"/>
        <v>30.908518632430159</v>
      </c>
      <c r="U111" s="21">
        <f t="shared" si="27"/>
        <v>42.486312750982961</v>
      </c>
      <c r="V111" s="21">
        <f t="shared" si="27"/>
        <v>48.700001595093951</v>
      </c>
      <c r="W111" s="21">
        <f t="shared" si="27"/>
        <v>58.296366947213969</v>
      </c>
      <c r="X111" s="21">
        <f t="shared" si="27"/>
        <v>72.520104003414588</v>
      </c>
      <c r="Y111" s="21">
        <f t="shared" si="27"/>
        <v>91.006178318329489</v>
      </c>
      <c r="Z111" s="21">
        <f t="shared" si="27"/>
        <v>99.420212295048728</v>
      </c>
      <c r="AA111" s="21">
        <f t="shared" si="27"/>
        <v>116.62051890785833</v>
      </c>
      <c r="AB111" s="21">
        <f t="shared" si="27"/>
        <v>123.39589873120298</v>
      </c>
      <c r="AC111" s="21">
        <f t="shared" si="27"/>
        <v>141.19070987565044</v>
      </c>
      <c r="AD111" s="21">
        <f t="shared" si="27"/>
        <v>162.29377813419791</v>
      </c>
      <c r="AE111" s="21">
        <f t="shared" si="27"/>
        <v>195.37956310971248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0">+D138+D139</f>
        <v>0</v>
      </c>
      <c r="E137" s="21">
        <f t="shared" si="30"/>
        <v>0</v>
      </c>
      <c r="F137" s="21">
        <f t="shared" si="30"/>
        <v>0</v>
      </c>
      <c r="G137" s="21">
        <f t="shared" si="30"/>
        <v>0</v>
      </c>
      <c r="H137" s="21">
        <f t="shared" si="30"/>
        <v>0</v>
      </c>
      <c r="I137" s="21">
        <f t="shared" si="30"/>
        <v>0</v>
      </c>
      <c r="J137" s="21">
        <f t="shared" si="30"/>
        <v>0</v>
      </c>
      <c r="K137" s="21">
        <f t="shared" si="30"/>
        <v>0</v>
      </c>
      <c r="L137" s="21">
        <f t="shared" si="30"/>
        <v>0</v>
      </c>
      <c r="M137" s="21">
        <f t="shared" si="30"/>
        <v>0</v>
      </c>
      <c r="N137" s="21">
        <f t="shared" si="30"/>
        <v>0</v>
      </c>
      <c r="O137" s="21">
        <f t="shared" si="30"/>
        <v>0</v>
      </c>
      <c r="P137" s="21">
        <f t="shared" si="30"/>
        <v>0</v>
      </c>
      <c r="Q137" s="21">
        <f t="shared" si="30"/>
        <v>0</v>
      </c>
      <c r="R137" s="21">
        <f t="shared" si="30"/>
        <v>0</v>
      </c>
      <c r="S137" s="21">
        <f t="shared" si="30"/>
        <v>0</v>
      </c>
      <c r="T137" s="21">
        <f t="shared" si="30"/>
        <v>0</v>
      </c>
      <c r="U137" s="21">
        <f t="shared" si="30"/>
        <v>0</v>
      </c>
      <c r="V137" s="21">
        <f t="shared" si="30"/>
        <v>0</v>
      </c>
      <c r="W137" s="21">
        <f t="shared" si="30"/>
        <v>0</v>
      </c>
      <c r="X137" s="21">
        <f t="shared" si="30"/>
        <v>0</v>
      </c>
      <c r="Y137" s="21">
        <f t="shared" si="30"/>
        <v>0</v>
      </c>
      <c r="Z137" s="21">
        <f t="shared" si="30"/>
        <v>0</v>
      </c>
      <c r="AA137" s="21">
        <f t="shared" si="30"/>
        <v>0</v>
      </c>
      <c r="AB137" s="21">
        <f t="shared" si="30"/>
        <v>0</v>
      </c>
      <c r="AC137" s="21">
        <f t="shared" si="30"/>
        <v>0</v>
      </c>
      <c r="AD137" s="21">
        <f t="shared" si="30"/>
        <v>0</v>
      </c>
      <c r="AE137" s="21">
        <f t="shared" si="30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1">+C142+C143+C144+C145+C146+C147</f>
        <v>0</v>
      </c>
      <c r="D141" s="21">
        <f t="shared" si="31"/>
        <v>0</v>
      </c>
      <c r="E141" s="21">
        <f t="shared" si="31"/>
        <v>0</v>
      </c>
      <c r="F141" s="21">
        <f t="shared" si="31"/>
        <v>0</v>
      </c>
      <c r="G141" s="21">
        <f t="shared" si="31"/>
        <v>0</v>
      </c>
      <c r="H141" s="21">
        <f t="shared" si="31"/>
        <v>0</v>
      </c>
      <c r="I141" s="21">
        <f t="shared" si="31"/>
        <v>0</v>
      </c>
      <c r="J141" s="21">
        <f t="shared" si="31"/>
        <v>0</v>
      </c>
      <c r="K141" s="21">
        <f t="shared" si="31"/>
        <v>0</v>
      </c>
      <c r="L141" s="21">
        <f t="shared" si="31"/>
        <v>0</v>
      </c>
      <c r="M141" s="21">
        <f t="shared" si="31"/>
        <v>0</v>
      </c>
      <c r="N141" s="21">
        <f t="shared" si="31"/>
        <v>0</v>
      </c>
      <c r="O141" s="21">
        <f t="shared" si="31"/>
        <v>0</v>
      </c>
      <c r="P141" s="21">
        <f t="shared" si="31"/>
        <v>0</v>
      </c>
      <c r="Q141" s="21">
        <f t="shared" si="31"/>
        <v>0</v>
      </c>
      <c r="R141" s="21">
        <f t="shared" si="31"/>
        <v>0</v>
      </c>
      <c r="S141" s="21">
        <f t="shared" si="31"/>
        <v>0</v>
      </c>
      <c r="T141" s="21">
        <f t="shared" si="31"/>
        <v>0</v>
      </c>
      <c r="U141" s="21">
        <f t="shared" si="31"/>
        <v>0</v>
      </c>
      <c r="V141" s="21">
        <f t="shared" si="31"/>
        <v>0</v>
      </c>
      <c r="W141" s="21">
        <f t="shared" si="31"/>
        <v>0</v>
      </c>
      <c r="X141" s="21">
        <f t="shared" si="31"/>
        <v>0</v>
      </c>
      <c r="Y141" s="21">
        <f t="shared" si="31"/>
        <v>0</v>
      </c>
      <c r="Z141" s="21">
        <f t="shared" si="31"/>
        <v>0</v>
      </c>
      <c r="AA141" s="21">
        <f t="shared" si="31"/>
        <v>0</v>
      </c>
      <c r="AB141" s="21">
        <f t="shared" si="31"/>
        <v>0</v>
      </c>
      <c r="AC141" s="21">
        <f t="shared" si="31"/>
        <v>0</v>
      </c>
      <c r="AD141" s="21">
        <f t="shared" si="31"/>
        <v>0</v>
      </c>
      <c r="AE141" s="21">
        <f t="shared" si="31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2">+C150+C151</f>
        <v>0</v>
      </c>
      <c r="D149" s="21">
        <f t="shared" si="32"/>
        <v>0</v>
      </c>
      <c r="E149" s="21">
        <f t="shared" si="32"/>
        <v>0</v>
      </c>
      <c r="F149" s="21">
        <f t="shared" si="32"/>
        <v>0</v>
      </c>
      <c r="G149" s="21">
        <f t="shared" si="32"/>
        <v>0</v>
      </c>
      <c r="H149" s="21">
        <f t="shared" si="32"/>
        <v>0</v>
      </c>
      <c r="I149" s="21">
        <f t="shared" si="32"/>
        <v>0</v>
      </c>
      <c r="J149" s="21">
        <f t="shared" si="32"/>
        <v>0</v>
      </c>
      <c r="K149" s="21">
        <f t="shared" si="32"/>
        <v>0</v>
      </c>
      <c r="L149" s="21">
        <f t="shared" si="32"/>
        <v>0</v>
      </c>
      <c r="M149" s="21">
        <f t="shared" si="32"/>
        <v>0</v>
      </c>
      <c r="N149" s="21">
        <f t="shared" si="32"/>
        <v>0</v>
      </c>
      <c r="O149" s="21">
        <f t="shared" si="32"/>
        <v>0</v>
      </c>
      <c r="P149" s="21">
        <f t="shared" si="32"/>
        <v>0</v>
      </c>
      <c r="Q149" s="21">
        <f t="shared" si="32"/>
        <v>0</v>
      </c>
      <c r="R149" s="21">
        <f t="shared" si="32"/>
        <v>0</v>
      </c>
      <c r="S149" s="21">
        <f t="shared" si="32"/>
        <v>0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3">+D155</f>
        <v>0</v>
      </c>
      <c r="E154" s="21">
        <f t="shared" si="33"/>
        <v>0</v>
      </c>
      <c r="F154" s="21">
        <f t="shared" si="33"/>
        <v>0</v>
      </c>
      <c r="G154" s="21">
        <f t="shared" si="33"/>
        <v>0</v>
      </c>
      <c r="H154" s="21">
        <f t="shared" si="33"/>
        <v>0</v>
      </c>
      <c r="I154" s="21">
        <f t="shared" si="33"/>
        <v>0</v>
      </c>
      <c r="J154" s="21">
        <f t="shared" si="33"/>
        <v>0</v>
      </c>
      <c r="K154" s="21">
        <f t="shared" si="33"/>
        <v>0</v>
      </c>
      <c r="L154" s="21">
        <f t="shared" si="33"/>
        <v>0</v>
      </c>
      <c r="M154" s="21">
        <f t="shared" si="33"/>
        <v>0</v>
      </c>
      <c r="N154" s="21">
        <f t="shared" si="33"/>
        <v>0</v>
      </c>
      <c r="O154" s="21">
        <f t="shared" si="33"/>
        <v>0</v>
      </c>
      <c r="P154" s="21">
        <f t="shared" si="33"/>
        <v>0</v>
      </c>
      <c r="Q154" s="21">
        <f t="shared" si="33"/>
        <v>0</v>
      </c>
      <c r="R154" s="21">
        <f t="shared" si="33"/>
        <v>0</v>
      </c>
      <c r="S154" s="21">
        <f t="shared" si="33"/>
        <v>0</v>
      </c>
      <c r="T154" s="21">
        <f t="shared" si="33"/>
        <v>0</v>
      </c>
      <c r="U154" s="21">
        <f t="shared" si="33"/>
        <v>0</v>
      </c>
      <c r="V154" s="21">
        <f t="shared" si="33"/>
        <v>0</v>
      </c>
      <c r="W154" s="21">
        <f t="shared" si="33"/>
        <v>0</v>
      </c>
      <c r="X154" s="21">
        <f t="shared" si="33"/>
        <v>0</v>
      </c>
      <c r="Y154" s="21">
        <f t="shared" si="33"/>
        <v>0</v>
      </c>
      <c r="Z154" s="21">
        <f t="shared" si="33"/>
        <v>0</v>
      </c>
      <c r="AA154" s="21">
        <f t="shared" si="33"/>
        <v>0</v>
      </c>
      <c r="AB154" s="21">
        <f t="shared" si="33"/>
        <v>0</v>
      </c>
      <c r="AC154" s="21">
        <f t="shared" si="33"/>
        <v>0</v>
      </c>
      <c r="AD154" s="21">
        <f t="shared" si="33"/>
        <v>0</v>
      </c>
      <c r="AE154" s="21">
        <f t="shared" si="33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0</v>
      </c>
      <c r="D160" s="21">
        <f t="shared" ref="D160:AE160" si="34">+D161+D168+D169+D170+D171+D172</f>
        <v>3.705975250604497E-5</v>
      </c>
      <c r="E160" s="21">
        <f t="shared" si="34"/>
        <v>3.2105324902596637E-4</v>
      </c>
      <c r="F160" s="21">
        <f t="shared" si="34"/>
        <v>1.7425222798101846E-3</v>
      </c>
      <c r="G160" s="21">
        <f t="shared" si="34"/>
        <v>0.19026364784078612</v>
      </c>
      <c r="H160" s="21">
        <f t="shared" si="34"/>
        <v>0.42703269951998657</v>
      </c>
      <c r="I160" s="21">
        <f t="shared" si="34"/>
        <v>0.93305277972605416</v>
      </c>
      <c r="J160" s="21">
        <f t="shared" si="34"/>
        <v>2.0854399268491948</v>
      </c>
      <c r="K160" s="21">
        <f t="shared" si="34"/>
        <v>2.1586104794779852</v>
      </c>
      <c r="L160" s="21">
        <f t="shared" si="34"/>
        <v>3.7713818981605107</v>
      </c>
      <c r="M160" s="21">
        <f t="shared" si="34"/>
        <v>5.2618627087775582</v>
      </c>
      <c r="N160" s="21">
        <f t="shared" si="34"/>
        <v>8.3321496144639209</v>
      </c>
      <c r="O160" s="21">
        <f t="shared" si="34"/>
        <v>8.7494050765354139</v>
      </c>
      <c r="P160" s="21">
        <f t="shared" si="34"/>
        <v>12.412294260327011</v>
      </c>
      <c r="Q160" s="21">
        <f t="shared" si="34"/>
        <v>15.439608635738844</v>
      </c>
      <c r="R160" s="21">
        <f t="shared" si="34"/>
        <v>20.003708037991089</v>
      </c>
      <c r="S160" s="21">
        <f t="shared" si="34"/>
        <v>23.520091086409856</v>
      </c>
      <c r="T160" s="21">
        <f t="shared" si="34"/>
        <v>30.908518632430159</v>
      </c>
      <c r="U160" s="21">
        <f t="shared" si="34"/>
        <v>42.486312750982961</v>
      </c>
      <c r="V160" s="21">
        <f t="shared" si="34"/>
        <v>48.700001595093951</v>
      </c>
      <c r="W160" s="21">
        <f t="shared" si="34"/>
        <v>58.296366947213969</v>
      </c>
      <c r="X160" s="21">
        <f t="shared" si="34"/>
        <v>72.520104003414588</v>
      </c>
      <c r="Y160" s="21">
        <f t="shared" si="34"/>
        <v>91.006178318329489</v>
      </c>
      <c r="Z160" s="21">
        <f t="shared" si="34"/>
        <v>99.420212295048728</v>
      </c>
      <c r="AA160" s="21">
        <f t="shared" si="34"/>
        <v>116.62051890785833</v>
      </c>
      <c r="AB160" s="21">
        <f t="shared" si="34"/>
        <v>123.39589873120298</v>
      </c>
      <c r="AC160" s="21">
        <f t="shared" si="34"/>
        <v>141.19070987565044</v>
      </c>
      <c r="AD160" s="21">
        <f t="shared" si="34"/>
        <v>162.29377813419791</v>
      </c>
      <c r="AE160" s="21">
        <f t="shared" si="34"/>
        <v>195.37956310971248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5">+D162+D163+D164+D165+D166+D167</f>
        <v>3.705975250604497E-5</v>
      </c>
      <c r="E161" s="21">
        <f t="shared" si="35"/>
        <v>3.2105324902596637E-4</v>
      </c>
      <c r="F161" s="21">
        <f t="shared" si="35"/>
        <v>1.7425222798101846E-3</v>
      </c>
      <c r="G161" s="21">
        <f t="shared" si="35"/>
        <v>0.19026364784078612</v>
      </c>
      <c r="H161" s="21">
        <f t="shared" si="35"/>
        <v>0.42703269951998657</v>
      </c>
      <c r="I161" s="21">
        <f t="shared" si="35"/>
        <v>0.93305277972605416</v>
      </c>
      <c r="J161" s="21">
        <f t="shared" si="35"/>
        <v>2.0828166441178539</v>
      </c>
      <c r="K161" s="21">
        <f t="shared" si="35"/>
        <v>2.1503337542436078</v>
      </c>
      <c r="L161" s="21">
        <f t="shared" si="35"/>
        <v>3.7435776123936231</v>
      </c>
      <c r="M161" s="21">
        <f t="shared" si="35"/>
        <v>5.2101455152078984</v>
      </c>
      <c r="N161" s="21">
        <f t="shared" si="35"/>
        <v>8.2599000031079814</v>
      </c>
      <c r="O161" s="21">
        <f t="shared" si="35"/>
        <v>8.6621172852534318</v>
      </c>
      <c r="P161" s="21">
        <f t="shared" si="35"/>
        <v>12.288185622276352</v>
      </c>
      <c r="Q161" s="21">
        <f t="shared" si="35"/>
        <v>15.145545923919908</v>
      </c>
      <c r="R161" s="21">
        <f t="shared" si="35"/>
        <v>19.379258254414442</v>
      </c>
      <c r="S161" s="21">
        <f t="shared" si="35"/>
        <v>22.985325779909957</v>
      </c>
      <c r="T161" s="21">
        <f t="shared" si="35"/>
        <v>30.454192709050368</v>
      </c>
      <c r="U161" s="21">
        <f t="shared" si="35"/>
        <v>41.28632268533346</v>
      </c>
      <c r="V161" s="21">
        <f t="shared" si="35"/>
        <v>46.981577025814694</v>
      </c>
      <c r="W161" s="21">
        <f t="shared" si="35"/>
        <v>54.775115486862774</v>
      </c>
      <c r="X161" s="21">
        <f t="shared" si="35"/>
        <v>70.02197081307402</v>
      </c>
      <c r="Y161" s="21">
        <f t="shared" si="35"/>
        <v>86.794521975984679</v>
      </c>
      <c r="Z161" s="21">
        <f t="shared" si="35"/>
        <v>95.608575672297178</v>
      </c>
      <c r="AA161" s="21">
        <f t="shared" si="35"/>
        <v>112.06734963482498</v>
      </c>
      <c r="AB161" s="21">
        <f t="shared" si="35"/>
        <v>118.78003446017442</v>
      </c>
      <c r="AC161" s="21">
        <f t="shared" si="35"/>
        <v>134.59074803962883</v>
      </c>
      <c r="AD161" s="21">
        <f t="shared" si="35"/>
        <v>155.87393652005358</v>
      </c>
      <c r="AE161" s="21">
        <f t="shared" si="35"/>
        <v>189.91671187083938</v>
      </c>
    </row>
    <row r="162" spans="1:31" x14ac:dyDescent="0.2">
      <c r="A162" s="13" t="s">
        <v>345</v>
      </c>
      <c r="B162" s="4" t="s">
        <v>805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0.8959142064389175</v>
      </c>
      <c r="R162" s="27">
        <v>2.2329951272586657</v>
      </c>
      <c r="S162" s="27">
        <v>2.1772735702315607</v>
      </c>
      <c r="T162" s="27">
        <v>4.409055147761193</v>
      </c>
      <c r="U162" s="27">
        <v>5.0183161679531958</v>
      </c>
      <c r="V162" s="27">
        <v>5.4960605582361852</v>
      </c>
      <c r="W162" s="27">
        <v>8.3446849790897701</v>
      </c>
      <c r="X162" s="27">
        <v>12.264381272859746</v>
      </c>
      <c r="Y162" s="27">
        <v>16.475429762485646</v>
      </c>
      <c r="Z162" s="27">
        <v>18.344122112958967</v>
      </c>
      <c r="AA162" s="27">
        <v>19.522806587113458</v>
      </c>
      <c r="AB162" s="27">
        <v>21.98488025233851</v>
      </c>
      <c r="AC162" s="27">
        <v>24.200150279747703</v>
      </c>
      <c r="AD162" s="27">
        <v>26.569181374080785</v>
      </c>
      <c r="AE162" s="27">
        <v>28.20814932686682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3.705975250604497E-5</v>
      </c>
      <c r="E163" s="27">
        <v>3.2104775896285147E-4</v>
      </c>
      <c r="F163" s="27">
        <v>1.7246361272446882E-3</v>
      </c>
      <c r="G163" s="27">
        <v>1.5263748958645695E-2</v>
      </c>
      <c r="H163" s="27">
        <v>2.6177374727516866E-2</v>
      </c>
      <c r="I163" s="27">
        <v>8.283174736271183E-2</v>
      </c>
      <c r="J163" s="27">
        <v>0.16196810912591975</v>
      </c>
      <c r="K163" s="27">
        <v>0.13595516745941683</v>
      </c>
      <c r="L163" s="27">
        <v>0.13508676446123416</v>
      </c>
      <c r="M163" s="27">
        <v>0.3274128543283491</v>
      </c>
      <c r="N163" s="27">
        <v>0.35016518828392051</v>
      </c>
      <c r="O163" s="27">
        <v>0.27007518408994041</v>
      </c>
      <c r="P163" s="27">
        <v>0.37327862793992644</v>
      </c>
      <c r="Q163" s="27">
        <v>0.47478340116997908</v>
      </c>
      <c r="R163" s="27">
        <v>0.70119269289008801</v>
      </c>
      <c r="S163" s="27">
        <v>0.68848074565964013</v>
      </c>
      <c r="T163" s="27">
        <v>0.890957710351576</v>
      </c>
      <c r="U163" s="27">
        <v>0.81045360480564588</v>
      </c>
      <c r="V163" s="27">
        <v>0.9846366527308883</v>
      </c>
      <c r="W163" s="27">
        <v>1.4151991097270749</v>
      </c>
      <c r="X163" s="27">
        <v>2.4224214668102273</v>
      </c>
      <c r="Y163" s="27">
        <v>2.4092789867301883</v>
      </c>
      <c r="Z163" s="27">
        <v>1.9610543742637285</v>
      </c>
      <c r="AA163" s="27">
        <v>2.2911109945735251</v>
      </c>
      <c r="AB163" s="27">
        <v>3.3936553823224083</v>
      </c>
      <c r="AC163" s="27">
        <v>3.3008213299616598</v>
      </c>
      <c r="AD163" s="27">
        <v>2.9253745451017577</v>
      </c>
      <c r="AE163" s="27">
        <v>3.1485705882579338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1.2378913248993675</v>
      </c>
      <c r="M164" s="27">
        <v>1.7533785447300057</v>
      </c>
      <c r="N164" s="27">
        <v>4.3873116501069545</v>
      </c>
      <c r="O164" s="27">
        <v>4.483307789367549</v>
      </c>
      <c r="P164" s="27">
        <v>6.9746349972078976</v>
      </c>
      <c r="Q164" s="27">
        <v>7.8228316186358242</v>
      </c>
      <c r="R164" s="27">
        <v>9.3140351394695617</v>
      </c>
      <c r="S164" s="27">
        <v>10.911218843709785</v>
      </c>
      <c r="T164" s="27">
        <v>14.018914100618476</v>
      </c>
      <c r="U164" s="27">
        <v>21.633766756797101</v>
      </c>
      <c r="V164" s="27">
        <v>22.787130977435861</v>
      </c>
      <c r="W164" s="27">
        <v>28.322866259754942</v>
      </c>
      <c r="X164" s="27">
        <v>34.469738698328413</v>
      </c>
      <c r="Y164" s="27">
        <v>43.594293118117449</v>
      </c>
      <c r="Z164" s="27">
        <v>47.340032343442005</v>
      </c>
      <c r="AA164" s="27">
        <v>58.474510255285196</v>
      </c>
      <c r="AB164" s="27">
        <v>60.199270880112628</v>
      </c>
      <c r="AC164" s="27">
        <v>70.580242706130306</v>
      </c>
      <c r="AD164" s="27">
        <v>84.812626357866549</v>
      </c>
      <c r="AE164" s="27">
        <v>112.68612854795703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1.3129463811539952E-2</v>
      </c>
      <c r="M165" s="27">
        <v>1.818862038501718E-2</v>
      </c>
      <c r="N165" s="27">
        <v>2.377485762116165E-2</v>
      </c>
      <c r="O165" s="27">
        <v>6.2116267765770283E-2</v>
      </c>
      <c r="P165" s="27">
        <v>0.14612166410665661</v>
      </c>
      <c r="Q165" s="27">
        <v>0.18198651881122527</v>
      </c>
      <c r="R165" s="27">
        <v>0.260082900271214</v>
      </c>
      <c r="S165" s="27">
        <v>0.47749083974775625</v>
      </c>
      <c r="T165" s="27">
        <v>0.66377768630773148</v>
      </c>
      <c r="U165" s="27">
        <v>1.1414078996719019</v>
      </c>
      <c r="V165" s="27">
        <v>1.6699935342610031</v>
      </c>
      <c r="W165" s="27">
        <v>2.016911732828842</v>
      </c>
      <c r="X165" s="27">
        <v>2.2311167075360485</v>
      </c>
      <c r="Y165" s="27">
        <v>2.9935811026615955</v>
      </c>
      <c r="Z165" s="27">
        <v>3.4124877106548022</v>
      </c>
      <c r="AA165" s="27">
        <v>3.8038546784995639</v>
      </c>
      <c r="AB165" s="27">
        <v>3.7607620394559547</v>
      </c>
      <c r="AC165" s="27">
        <v>4.1955106276417773</v>
      </c>
      <c r="AD165" s="27">
        <v>4.2474956771255847</v>
      </c>
      <c r="AE165" s="27">
        <v>4.4634668651412497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1.7881064400588615E-5</v>
      </c>
      <c r="G166" s="27">
        <v>1.5189973421498653E-5</v>
      </c>
      <c r="H166" s="27">
        <v>5.157021241793255E-4</v>
      </c>
      <c r="I166" s="27">
        <v>7.7074532507740584E-4</v>
      </c>
      <c r="J166" s="27">
        <v>7.1937638376238927E-3</v>
      </c>
      <c r="K166" s="27">
        <v>5.6234074647018729E-3</v>
      </c>
      <c r="L166" s="27">
        <v>2.0015137885549469E-2</v>
      </c>
      <c r="M166" s="27">
        <v>1.3788447335245479E-2</v>
      </c>
      <c r="N166" s="27">
        <v>1.7071204700581613E-2</v>
      </c>
      <c r="O166" s="27">
        <v>8.3409308601115437E-2</v>
      </c>
      <c r="P166" s="27">
        <v>0.27092897292981838</v>
      </c>
      <c r="Q166" s="27">
        <v>0.37493031454724352</v>
      </c>
      <c r="R166" s="27">
        <v>0.43374568556527121</v>
      </c>
      <c r="S166" s="27">
        <v>0.68845629030702182</v>
      </c>
      <c r="T166" s="27">
        <v>0.87792200301939805</v>
      </c>
      <c r="U166" s="27">
        <v>1.3323994034658651</v>
      </c>
      <c r="V166" s="27">
        <v>1.6856162216463551</v>
      </c>
      <c r="W166" s="27">
        <v>2.1523290699796562</v>
      </c>
      <c r="X166" s="27">
        <v>3.1484116144724799</v>
      </c>
      <c r="Y166" s="27">
        <v>3.4135887736944079</v>
      </c>
      <c r="Z166" s="27">
        <v>4.5546862157744119</v>
      </c>
      <c r="AA166" s="27">
        <v>5.5960068422485172</v>
      </c>
      <c r="AB166" s="27">
        <v>5.5002399445948136</v>
      </c>
      <c r="AC166" s="27">
        <v>6.0789172377496534</v>
      </c>
      <c r="AD166" s="27">
        <v>8.5096210198046318</v>
      </c>
      <c r="AE166" s="27">
        <v>10.488354526185482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5.4900631148892181E-9</v>
      </c>
      <c r="F167" s="27">
        <v>5.0881649078395648E-9</v>
      </c>
      <c r="G167" s="27">
        <v>0.17498470890871892</v>
      </c>
      <c r="H167" s="27">
        <v>0.40033962266829037</v>
      </c>
      <c r="I167" s="27">
        <v>0.84945028703826486</v>
      </c>
      <c r="J167" s="27">
        <v>1.9136547711543104</v>
      </c>
      <c r="K167" s="27">
        <v>2.0087551793194893</v>
      </c>
      <c r="L167" s="27">
        <v>2.3374549213359317</v>
      </c>
      <c r="M167" s="27">
        <v>3.0973770484292804</v>
      </c>
      <c r="N167" s="27">
        <v>3.4815771023953626</v>
      </c>
      <c r="O167" s="27">
        <v>3.7632087354290573</v>
      </c>
      <c r="P167" s="27">
        <v>4.5232213600920517</v>
      </c>
      <c r="Q167" s="27">
        <v>5.395099864316717</v>
      </c>
      <c r="R167" s="27">
        <v>6.4372067089596401</v>
      </c>
      <c r="S167" s="27">
        <v>8.0424054902541933</v>
      </c>
      <c r="T167" s="27">
        <v>9.5935660609919893</v>
      </c>
      <c r="U167" s="27">
        <v>11.349978852639754</v>
      </c>
      <c r="V167" s="27">
        <v>14.358139081504405</v>
      </c>
      <c r="W167" s="27">
        <v>12.523124335482482</v>
      </c>
      <c r="X167" s="27">
        <v>15.485901053067108</v>
      </c>
      <c r="Y167" s="27">
        <v>17.90835023229539</v>
      </c>
      <c r="Z167" s="27">
        <v>19.99619291520327</v>
      </c>
      <c r="AA167" s="27">
        <v>22.37906027710472</v>
      </c>
      <c r="AB167" s="27">
        <v>23.941225961350106</v>
      </c>
      <c r="AC167" s="27">
        <v>26.235105858397731</v>
      </c>
      <c r="AD167" s="27">
        <v>28.809637546074274</v>
      </c>
      <c r="AE167" s="27">
        <v>30.922042016430879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3.3749584689641692E-4</v>
      </c>
      <c r="Q168" s="27">
        <v>0.15857527534190691</v>
      </c>
      <c r="R168" s="27">
        <v>0.46828344102768826</v>
      </c>
      <c r="S168" s="27">
        <v>0.3446174846305749</v>
      </c>
      <c r="T168" s="27">
        <v>0.23126979229128736</v>
      </c>
      <c r="U168" s="27">
        <v>0.64956079687248214</v>
      </c>
      <c r="V168" s="27">
        <v>0.85725269746031296</v>
      </c>
      <c r="W168" s="27">
        <v>2.4335404954980766</v>
      </c>
      <c r="X168" s="27">
        <v>1.1451268938270449</v>
      </c>
      <c r="Y168" s="27">
        <v>2.3741162893925756</v>
      </c>
      <c r="Z168" s="27">
        <v>1.5892585194470581</v>
      </c>
      <c r="AA168" s="27">
        <v>2.1523541775485553</v>
      </c>
      <c r="AB168" s="27">
        <v>2.3921928012283566</v>
      </c>
      <c r="AC168" s="27">
        <v>3.8399245151702512</v>
      </c>
      <c r="AD168" s="27">
        <v>3.384009280230253</v>
      </c>
      <c r="AE168" s="27">
        <v>2.7828214384327077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2.6232827313406944E-3</v>
      </c>
      <c r="K169" s="27">
        <v>6.2980143716314507E-3</v>
      </c>
      <c r="L169" s="27">
        <v>1.4019694719506925E-2</v>
      </c>
      <c r="M169" s="27">
        <v>2.4564652835600696E-2</v>
      </c>
      <c r="N169" s="27">
        <v>3.9950929979555828E-2</v>
      </c>
      <c r="O169" s="27">
        <v>5.5867437919840501E-2</v>
      </c>
      <c r="P169" s="27">
        <v>0.10875143696010987</v>
      </c>
      <c r="Q169" s="27">
        <v>0.12703952890669909</v>
      </c>
      <c r="R169" s="27">
        <v>0.14594301807185164</v>
      </c>
      <c r="S169" s="27">
        <v>0.17717196824679396</v>
      </c>
      <c r="T169" s="27">
        <v>0.21201381757247731</v>
      </c>
      <c r="U169" s="27">
        <v>0.32144933084366017</v>
      </c>
      <c r="V169" s="27">
        <v>0.37793868648484419</v>
      </c>
      <c r="W169" s="27">
        <v>0.50679098151627455</v>
      </c>
      <c r="X169" s="27">
        <v>0.69017808227273836</v>
      </c>
      <c r="Y169" s="27">
        <v>1.0751496351973142</v>
      </c>
      <c r="Z169" s="27">
        <v>1.3152637555320079</v>
      </c>
      <c r="AA169" s="27">
        <v>1.5073949113788916</v>
      </c>
      <c r="AB169" s="27">
        <v>1.5884493231461121</v>
      </c>
      <c r="AC169" s="27">
        <v>1.7080112092851107</v>
      </c>
      <c r="AD169" s="27">
        <v>1.7013545141204836</v>
      </c>
      <c r="AE169" s="27">
        <v>1.6227551444337673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0.21861615271858295</v>
      </c>
      <c r="V170" s="27">
        <v>0.47310341950383383</v>
      </c>
      <c r="W170" s="27">
        <v>0.55696890792853015</v>
      </c>
      <c r="X170" s="27">
        <v>0.61071515360817508</v>
      </c>
      <c r="Y170" s="27">
        <v>0.66805368122794195</v>
      </c>
      <c r="Z170" s="27">
        <v>0.7607019651884932</v>
      </c>
      <c r="AA170" s="27">
        <v>0.73590006646056005</v>
      </c>
      <c r="AB170" s="27">
        <v>0.52987129110863185</v>
      </c>
      <c r="AC170" s="27">
        <v>0.94376612918849134</v>
      </c>
      <c r="AD170" s="27">
        <v>1.231711318673711</v>
      </c>
      <c r="AE170" s="27">
        <v>0.91860048167698716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1.9787108627460355E-3</v>
      </c>
      <c r="L171" s="27">
        <v>1.3784591047380461E-2</v>
      </c>
      <c r="M171" s="27">
        <v>2.7152540734059705E-2</v>
      </c>
      <c r="N171" s="27">
        <v>3.2298681376383746E-2</v>
      </c>
      <c r="O171" s="27">
        <v>3.1420353362142273E-2</v>
      </c>
      <c r="P171" s="27">
        <v>1.5019705243652946E-2</v>
      </c>
      <c r="Q171" s="27">
        <v>8.4479075703303239E-3</v>
      </c>
      <c r="R171" s="27">
        <v>1.0223324477109179E-2</v>
      </c>
      <c r="S171" s="27">
        <v>1.2975853622532906E-2</v>
      </c>
      <c r="T171" s="27">
        <v>1.104231351602861E-2</v>
      </c>
      <c r="U171" s="27">
        <v>1.0363785214769187E-2</v>
      </c>
      <c r="V171" s="27">
        <v>1.0129765830265945E-2</v>
      </c>
      <c r="W171" s="27">
        <v>2.395107540831358E-2</v>
      </c>
      <c r="X171" s="27">
        <v>5.2113060632616809E-2</v>
      </c>
      <c r="Y171" s="27">
        <v>9.4336736526963352E-2</v>
      </c>
      <c r="Z171" s="27">
        <v>0.14641238258400055</v>
      </c>
      <c r="AA171" s="27">
        <v>0.15752011764533974</v>
      </c>
      <c r="AB171" s="27">
        <v>0.10535085554544664</v>
      </c>
      <c r="AC171" s="27">
        <v>0.10825998237773268</v>
      </c>
      <c r="AD171" s="27">
        <v>0.10276650111986131</v>
      </c>
      <c r="AE171" s="27">
        <v>0.13867417432966342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0</v>
      </c>
      <c r="D455" s="28">
        <f t="shared" si="94"/>
        <v>3.705975250604497E-5</v>
      </c>
      <c r="E455" s="28">
        <f t="shared" si="94"/>
        <v>3.2105324902596637E-4</v>
      </c>
      <c r="F455" s="28">
        <f t="shared" si="94"/>
        <v>1.7425222798101846E-3</v>
      </c>
      <c r="G455" s="28">
        <f t="shared" si="94"/>
        <v>0.19026364784078612</v>
      </c>
      <c r="H455" s="28">
        <f t="shared" si="94"/>
        <v>0.42703269951998657</v>
      </c>
      <c r="I455" s="28">
        <f t="shared" si="94"/>
        <v>0.93305277972605416</v>
      </c>
      <c r="J455" s="28">
        <f t="shared" si="94"/>
        <v>2.0854399268491948</v>
      </c>
      <c r="K455" s="28">
        <f t="shared" si="94"/>
        <v>2.1586104794779852</v>
      </c>
      <c r="L455" s="28">
        <f t="shared" si="94"/>
        <v>3.7713818981605107</v>
      </c>
      <c r="M455" s="28">
        <f t="shared" si="94"/>
        <v>5.2618627087775582</v>
      </c>
      <c r="N455" s="28">
        <f t="shared" si="94"/>
        <v>8.3321496144639209</v>
      </c>
      <c r="O455" s="28">
        <f t="shared" si="94"/>
        <v>8.7494050765354139</v>
      </c>
      <c r="P455" s="28">
        <f t="shared" si="94"/>
        <v>12.412294260327011</v>
      </c>
      <c r="Q455" s="28">
        <f t="shared" si="94"/>
        <v>15.439608635738844</v>
      </c>
      <c r="R455" s="28">
        <f t="shared" si="94"/>
        <v>20.003708037991089</v>
      </c>
      <c r="S455" s="28">
        <f t="shared" si="94"/>
        <v>23.520091086409856</v>
      </c>
      <c r="T455" s="28">
        <f t="shared" si="94"/>
        <v>30.908518632430159</v>
      </c>
      <c r="U455" s="28">
        <f t="shared" si="94"/>
        <v>42.486312750982961</v>
      </c>
      <c r="V455" s="28">
        <f t="shared" si="94"/>
        <v>48.700001595093951</v>
      </c>
      <c r="W455" s="28">
        <f t="shared" si="94"/>
        <v>58.296366947213969</v>
      </c>
      <c r="X455" s="28">
        <f t="shared" si="94"/>
        <v>72.520104003414588</v>
      </c>
      <c r="Y455" s="28">
        <f t="shared" si="94"/>
        <v>91.006178318329489</v>
      </c>
      <c r="Z455" s="28">
        <f t="shared" si="94"/>
        <v>99.420212295048728</v>
      </c>
      <c r="AA455" s="28">
        <f t="shared" si="94"/>
        <v>116.62051890785833</v>
      </c>
      <c r="AB455" s="28">
        <f t="shared" si="94"/>
        <v>123.39589873120298</v>
      </c>
      <c r="AC455" s="28">
        <f t="shared" si="94"/>
        <v>141.19070987565044</v>
      </c>
      <c r="AD455" s="28">
        <f t="shared" si="94"/>
        <v>162.29377813419791</v>
      </c>
      <c r="AE455" s="28">
        <f t="shared" si="94"/>
        <v>195.37956310971248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0</v>
      </c>
      <c r="D471" s="28">
        <f t="shared" si="99"/>
        <v>3.705975250604497E-5</v>
      </c>
      <c r="E471" s="28">
        <f t="shared" si="99"/>
        <v>3.2105324902596637E-4</v>
      </c>
      <c r="F471" s="28">
        <f t="shared" si="99"/>
        <v>1.7425222798101846E-3</v>
      </c>
      <c r="G471" s="28">
        <f t="shared" si="99"/>
        <v>0.19026364784078612</v>
      </c>
      <c r="H471" s="28">
        <f t="shared" si="99"/>
        <v>0.42703269951998657</v>
      </c>
      <c r="I471" s="28">
        <f t="shared" si="99"/>
        <v>0.93305277972605416</v>
      </c>
      <c r="J471" s="28">
        <f t="shared" si="99"/>
        <v>2.0854399268491948</v>
      </c>
      <c r="K471" s="28">
        <f t="shared" si="99"/>
        <v>2.1586104794779852</v>
      </c>
      <c r="L471" s="28">
        <f t="shared" si="99"/>
        <v>3.7713818981605107</v>
      </c>
      <c r="M471" s="28">
        <f t="shared" si="99"/>
        <v>5.2618627087775582</v>
      </c>
      <c r="N471" s="28">
        <f t="shared" si="99"/>
        <v>8.3321496144639209</v>
      </c>
      <c r="O471" s="28">
        <f t="shared" si="99"/>
        <v>8.7494050765354139</v>
      </c>
      <c r="P471" s="28">
        <f t="shared" si="99"/>
        <v>12.412294260327011</v>
      </c>
      <c r="Q471" s="28">
        <f t="shared" si="99"/>
        <v>15.439608635738844</v>
      </c>
      <c r="R471" s="28">
        <f t="shared" si="99"/>
        <v>20.003708037991089</v>
      </c>
      <c r="S471" s="28">
        <f t="shared" si="99"/>
        <v>23.520091086409856</v>
      </c>
      <c r="T471" s="28">
        <f t="shared" si="99"/>
        <v>30.908518632430159</v>
      </c>
      <c r="U471" s="28">
        <f t="shared" si="99"/>
        <v>42.486312750982961</v>
      </c>
      <c r="V471" s="28">
        <f t="shared" si="99"/>
        <v>48.700001595093951</v>
      </c>
      <c r="W471" s="28">
        <f t="shared" si="99"/>
        <v>58.296366947213969</v>
      </c>
      <c r="X471" s="28">
        <f t="shared" si="99"/>
        <v>72.520104003414588</v>
      </c>
      <c r="Y471" s="28">
        <f t="shared" si="99"/>
        <v>91.006178318329489</v>
      </c>
      <c r="Z471" s="28">
        <f t="shared" si="99"/>
        <v>99.420212295048728</v>
      </c>
      <c r="AA471" s="28">
        <f t="shared" si="99"/>
        <v>116.62051890785833</v>
      </c>
      <c r="AB471" s="28">
        <f t="shared" si="99"/>
        <v>123.39589873120298</v>
      </c>
      <c r="AC471" s="28">
        <f t="shared" si="99"/>
        <v>141.19070987565044</v>
      </c>
      <c r="AD471" s="28">
        <f t="shared" si="99"/>
        <v>162.29377813419791</v>
      </c>
      <c r="AE471" s="28">
        <f t="shared" si="99"/>
        <v>195.37956310971248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2">+D503+D507</f>
        <v>0</v>
      </c>
      <c r="E502" s="21">
        <f t="shared" si="102"/>
        <v>0</v>
      </c>
      <c r="F502" s="21">
        <f t="shared" si="102"/>
        <v>0</v>
      </c>
      <c r="G502" s="21">
        <f t="shared" si="102"/>
        <v>0</v>
      </c>
      <c r="H502" s="21">
        <f t="shared" si="102"/>
        <v>0</v>
      </c>
      <c r="I502" s="21">
        <f t="shared" si="102"/>
        <v>0</v>
      </c>
      <c r="J502" s="21">
        <f t="shared" si="102"/>
        <v>0</v>
      </c>
      <c r="K502" s="21">
        <f t="shared" si="102"/>
        <v>0</v>
      </c>
      <c r="L502" s="21">
        <f t="shared" si="102"/>
        <v>0</v>
      </c>
      <c r="M502" s="21">
        <f t="shared" si="102"/>
        <v>0</v>
      </c>
      <c r="N502" s="21">
        <f t="shared" si="102"/>
        <v>0</v>
      </c>
      <c r="O502" s="21">
        <f t="shared" si="102"/>
        <v>0</v>
      </c>
      <c r="P502" s="21">
        <f t="shared" si="102"/>
        <v>0</v>
      </c>
      <c r="Q502" s="21">
        <f t="shared" si="102"/>
        <v>0</v>
      </c>
      <c r="R502" s="21">
        <f t="shared" si="102"/>
        <v>0</v>
      </c>
      <c r="S502" s="21">
        <f t="shared" si="102"/>
        <v>0</v>
      </c>
      <c r="T502" s="21">
        <f t="shared" si="102"/>
        <v>0</v>
      </c>
      <c r="U502" s="21">
        <f t="shared" si="102"/>
        <v>0</v>
      </c>
      <c r="V502" s="21">
        <f t="shared" si="102"/>
        <v>0</v>
      </c>
      <c r="W502" s="21">
        <f t="shared" si="102"/>
        <v>0</v>
      </c>
      <c r="X502" s="21">
        <f t="shared" si="102"/>
        <v>0</v>
      </c>
      <c r="Y502" s="21">
        <f t="shared" si="102"/>
        <v>0</v>
      </c>
      <c r="Z502" s="21">
        <f t="shared" si="102"/>
        <v>0</v>
      </c>
      <c r="AA502" s="21">
        <f t="shared" si="102"/>
        <v>0</v>
      </c>
      <c r="AB502" s="21">
        <f t="shared" si="102"/>
        <v>0</v>
      </c>
      <c r="AC502" s="21">
        <f t="shared" si="102"/>
        <v>0</v>
      </c>
      <c r="AD502" s="21">
        <f t="shared" si="102"/>
        <v>0</v>
      </c>
      <c r="AE502" s="21">
        <f t="shared" si="102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3">+D155</f>
        <v>0</v>
      </c>
      <c r="E503" s="37">
        <f t="shared" si="103"/>
        <v>0</v>
      </c>
      <c r="F503" s="37">
        <f t="shared" si="103"/>
        <v>0</v>
      </c>
      <c r="G503" s="37">
        <f t="shared" si="103"/>
        <v>0</v>
      </c>
      <c r="H503" s="37">
        <f t="shared" si="103"/>
        <v>0</v>
      </c>
      <c r="I503" s="37">
        <f t="shared" si="103"/>
        <v>0</v>
      </c>
      <c r="J503" s="37">
        <f t="shared" si="103"/>
        <v>0</v>
      </c>
      <c r="K503" s="37">
        <f t="shared" si="103"/>
        <v>0</v>
      </c>
      <c r="L503" s="37">
        <f t="shared" si="103"/>
        <v>0</v>
      </c>
      <c r="M503" s="37">
        <f t="shared" si="103"/>
        <v>0</v>
      </c>
      <c r="N503" s="37">
        <f t="shared" si="103"/>
        <v>0</v>
      </c>
      <c r="O503" s="37">
        <f t="shared" si="103"/>
        <v>0</v>
      </c>
      <c r="P503" s="37">
        <f t="shared" si="103"/>
        <v>0</v>
      </c>
      <c r="Q503" s="37">
        <f t="shared" si="103"/>
        <v>0</v>
      </c>
      <c r="R503" s="37">
        <f t="shared" si="103"/>
        <v>0</v>
      </c>
      <c r="S503" s="37">
        <f t="shared" si="103"/>
        <v>0</v>
      </c>
      <c r="T503" s="37">
        <f t="shared" si="103"/>
        <v>0</v>
      </c>
      <c r="U503" s="37">
        <f t="shared" si="103"/>
        <v>0</v>
      </c>
      <c r="V503" s="37">
        <f t="shared" si="103"/>
        <v>0</v>
      </c>
      <c r="W503" s="37">
        <f t="shared" si="103"/>
        <v>0</v>
      </c>
      <c r="X503" s="37">
        <f t="shared" si="103"/>
        <v>0</v>
      </c>
      <c r="Y503" s="37">
        <f t="shared" si="103"/>
        <v>0</v>
      </c>
      <c r="Z503" s="37">
        <f t="shared" si="103"/>
        <v>0</v>
      </c>
      <c r="AA503" s="37">
        <f t="shared" si="103"/>
        <v>0</v>
      </c>
      <c r="AB503" s="37">
        <f t="shared" si="103"/>
        <v>0</v>
      </c>
      <c r="AC503" s="37">
        <f t="shared" si="103"/>
        <v>0</v>
      </c>
      <c r="AD503" s="37">
        <f t="shared" si="103"/>
        <v>0</v>
      </c>
      <c r="AE503" s="37">
        <f t="shared" si="103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04">+D509+D510+D511+D512+D513+D514</f>
        <v>3.705975250604497E-5</v>
      </c>
      <c r="E508" s="21">
        <f t="shared" si="104"/>
        <v>3.2105324902596637E-4</v>
      </c>
      <c r="F508" s="21">
        <f t="shared" si="104"/>
        <v>1.7425222798101846E-3</v>
      </c>
      <c r="G508" s="21">
        <f t="shared" si="104"/>
        <v>0.19026364784078612</v>
      </c>
      <c r="H508" s="21">
        <f t="shared" si="104"/>
        <v>0.42703269951998657</v>
      </c>
      <c r="I508" s="21">
        <f t="shared" si="104"/>
        <v>0.93305277972605416</v>
      </c>
      <c r="J508" s="21">
        <f t="shared" si="104"/>
        <v>2.0854399268491948</v>
      </c>
      <c r="K508" s="21">
        <f t="shared" si="104"/>
        <v>2.1586104794779852</v>
      </c>
      <c r="L508" s="21">
        <f t="shared" si="104"/>
        <v>3.7713818981605107</v>
      </c>
      <c r="M508" s="21">
        <f t="shared" si="104"/>
        <v>5.2618627087775582</v>
      </c>
      <c r="N508" s="21">
        <f t="shared" si="104"/>
        <v>8.3321496144639209</v>
      </c>
      <c r="O508" s="21">
        <f t="shared" si="104"/>
        <v>8.7494050765354139</v>
      </c>
      <c r="P508" s="21">
        <f t="shared" si="104"/>
        <v>12.412294260327011</v>
      </c>
      <c r="Q508" s="21">
        <f t="shared" si="104"/>
        <v>15.439608635738844</v>
      </c>
      <c r="R508" s="21">
        <f t="shared" si="104"/>
        <v>20.003708037991089</v>
      </c>
      <c r="S508" s="21">
        <f t="shared" si="104"/>
        <v>23.520091086409856</v>
      </c>
      <c r="T508" s="21">
        <f t="shared" si="104"/>
        <v>30.908518632430159</v>
      </c>
      <c r="U508" s="21">
        <f t="shared" si="104"/>
        <v>42.486312750982961</v>
      </c>
      <c r="V508" s="21">
        <f t="shared" si="104"/>
        <v>48.700001595093951</v>
      </c>
      <c r="W508" s="21">
        <f t="shared" si="104"/>
        <v>58.296366947213969</v>
      </c>
      <c r="X508" s="21">
        <f t="shared" si="104"/>
        <v>72.520104003414588</v>
      </c>
      <c r="Y508" s="21">
        <f t="shared" si="104"/>
        <v>91.006178318329489</v>
      </c>
      <c r="Z508" s="21">
        <f t="shared" si="104"/>
        <v>99.420212295048728</v>
      </c>
      <c r="AA508" s="21">
        <f t="shared" si="104"/>
        <v>116.62051890785833</v>
      </c>
      <c r="AB508" s="21">
        <f t="shared" si="104"/>
        <v>123.39589873120298</v>
      </c>
      <c r="AC508" s="21">
        <f t="shared" si="104"/>
        <v>141.19070987565044</v>
      </c>
      <c r="AD508" s="21">
        <f t="shared" si="104"/>
        <v>162.29377813419791</v>
      </c>
      <c r="AE508" s="21">
        <f t="shared" si="104"/>
        <v>195.37956310971248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05">+D161</f>
        <v>3.705975250604497E-5</v>
      </c>
      <c r="E509" s="37">
        <f t="shared" si="105"/>
        <v>3.2105324902596637E-4</v>
      </c>
      <c r="F509" s="37">
        <f t="shared" si="105"/>
        <v>1.7425222798101846E-3</v>
      </c>
      <c r="G509" s="37">
        <f t="shared" si="105"/>
        <v>0.19026364784078612</v>
      </c>
      <c r="H509" s="37">
        <f t="shared" si="105"/>
        <v>0.42703269951998657</v>
      </c>
      <c r="I509" s="37">
        <f t="shared" si="105"/>
        <v>0.93305277972605416</v>
      </c>
      <c r="J509" s="37">
        <f t="shared" si="105"/>
        <v>2.0828166441178539</v>
      </c>
      <c r="K509" s="37">
        <f t="shared" si="105"/>
        <v>2.1503337542436078</v>
      </c>
      <c r="L509" s="37">
        <f t="shared" si="105"/>
        <v>3.7435776123936231</v>
      </c>
      <c r="M509" s="37">
        <f t="shared" si="105"/>
        <v>5.2101455152078984</v>
      </c>
      <c r="N509" s="37">
        <f t="shared" si="105"/>
        <v>8.2599000031079814</v>
      </c>
      <c r="O509" s="37">
        <f t="shared" si="105"/>
        <v>8.6621172852534318</v>
      </c>
      <c r="P509" s="37">
        <f t="shared" si="105"/>
        <v>12.288185622276352</v>
      </c>
      <c r="Q509" s="37">
        <f t="shared" si="105"/>
        <v>15.145545923919908</v>
      </c>
      <c r="R509" s="37">
        <f t="shared" si="105"/>
        <v>19.379258254414442</v>
      </c>
      <c r="S509" s="37">
        <f t="shared" si="105"/>
        <v>22.985325779909957</v>
      </c>
      <c r="T509" s="37">
        <f t="shared" si="105"/>
        <v>30.454192709050368</v>
      </c>
      <c r="U509" s="37">
        <f t="shared" si="105"/>
        <v>41.28632268533346</v>
      </c>
      <c r="V509" s="37">
        <f t="shared" si="105"/>
        <v>46.981577025814694</v>
      </c>
      <c r="W509" s="37">
        <f t="shared" si="105"/>
        <v>54.775115486862774</v>
      </c>
      <c r="X509" s="37">
        <f t="shared" si="105"/>
        <v>70.02197081307402</v>
      </c>
      <c r="Y509" s="37">
        <f t="shared" si="105"/>
        <v>86.794521975984679</v>
      </c>
      <c r="Z509" s="37">
        <f t="shared" si="105"/>
        <v>95.608575672297178</v>
      </c>
      <c r="AA509" s="37">
        <f t="shared" si="105"/>
        <v>112.06734963482498</v>
      </c>
      <c r="AB509" s="37">
        <f t="shared" si="105"/>
        <v>118.78003446017442</v>
      </c>
      <c r="AC509" s="37">
        <f t="shared" si="105"/>
        <v>134.59074803962883</v>
      </c>
      <c r="AD509" s="37">
        <f t="shared" si="105"/>
        <v>155.87393652005358</v>
      </c>
      <c r="AE509" s="37">
        <f t="shared" si="105"/>
        <v>189.91671187083938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6">+D168</f>
        <v>0</v>
      </c>
      <c r="E510" s="37">
        <f t="shared" si="106"/>
        <v>0</v>
      </c>
      <c r="F510" s="37">
        <f t="shared" si="106"/>
        <v>0</v>
      </c>
      <c r="G510" s="37">
        <f t="shared" si="106"/>
        <v>0</v>
      </c>
      <c r="H510" s="37">
        <f t="shared" si="106"/>
        <v>0</v>
      </c>
      <c r="I510" s="37">
        <f t="shared" si="106"/>
        <v>0</v>
      </c>
      <c r="J510" s="37">
        <f t="shared" si="106"/>
        <v>0</v>
      </c>
      <c r="K510" s="37">
        <f t="shared" si="106"/>
        <v>0</v>
      </c>
      <c r="L510" s="37">
        <f t="shared" si="106"/>
        <v>0</v>
      </c>
      <c r="M510" s="37">
        <f t="shared" si="106"/>
        <v>0</v>
      </c>
      <c r="N510" s="37">
        <f t="shared" si="106"/>
        <v>0</v>
      </c>
      <c r="O510" s="37">
        <f t="shared" si="106"/>
        <v>0</v>
      </c>
      <c r="P510" s="37">
        <f t="shared" si="106"/>
        <v>3.3749584689641692E-4</v>
      </c>
      <c r="Q510" s="37">
        <f t="shared" si="106"/>
        <v>0.15857527534190691</v>
      </c>
      <c r="R510" s="37">
        <f t="shared" si="106"/>
        <v>0.46828344102768826</v>
      </c>
      <c r="S510" s="37">
        <f t="shared" si="106"/>
        <v>0.3446174846305749</v>
      </c>
      <c r="T510" s="37">
        <f t="shared" si="106"/>
        <v>0.23126979229128736</v>
      </c>
      <c r="U510" s="37">
        <f t="shared" si="106"/>
        <v>0.64956079687248214</v>
      </c>
      <c r="V510" s="37">
        <f t="shared" si="106"/>
        <v>0.85725269746031296</v>
      </c>
      <c r="W510" s="37">
        <f t="shared" si="106"/>
        <v>2.4335404954980766</v>
      </c>
      <c r="X510" s="37">
        <f t="shared" si="106"/>
        <v>1.1451268938270449</v>
      </c>
      <c r="Y510" s="37">
        <f t="shared" si="106"/>
        <v>2.3741162893925756</v>
      </c>
      <c r="Z510" s="37">
        <f t="shared" si="106"/>
        <v>1.5892585194470581</v>
      </c>
      <c r="AA510" s="37">
        <f t="shared" si="106"/>
        <v>2.1523541775485553</v>
      </c>
      <c r="AB510" s="37">
        <f t="shared" si="106"/>
        <v>2.3921928012283566</v>
      </c>
      <c r="AC510" s="37">
        <f t="shared" si="106"/>
        <v>3.8399245151702512</v>
      </c>
      <c r="AD510" s="37">
        <f t="shared" si="106"/>
        <v>3.384009280230253</v>
      </c>
      <c r="AE510" s="37">
        <f t="shared" si="106"/>
        <v>2.7828214384327077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7">+D169</f>
        <v>0</v>
      </c>
      <c r="E511" s="37">
        <f t="shared" si="107"/>
        <v>0</v>
      </c>
      <c r="F511" s="37">
        <f t="shared" si="107"/>
        <v>0</v>
      </c>
      <c r="G511" s="37">
        <f t="shared" si="107"/>
        <v>0</v>
      </c>
      <c r="H511" s="37">
        <f t="shared" si="107"/>
        <v>0</v>
      </c>
      <c r="I511" s="37">
        <f t="shared" si="107"/>
        <v>0</v>
      </c>
      <c r="J511" s="37">
        <f t="shared" si="107"/>
        <v>2.6232827313406944E-3</v>
      </c>
      <c r="K511" s="37">
        <f t="shared" si="107"/>
        <v>6.2980143716314507E-3</v>
      </c>
      <c r="L511" s="37">
        <f t="shared" si="107"/>
        <v>1.4019694719506925E-2</v>
      </c>
      <c r="M511" s="37">
        <f t="shared" si="107"/>
        <v>2.4564652835600696E-2</v>
      </c>
      <c r="N511" s="37">
        <f t="shared" si="107"/>
        <v>3.9950929979555828E-2</v>
      </c>
      <c r="O511" s="37">
        <f t="shared" si="107"/>
        <v>5.5867437919840501E-2</v>
      </c>
      <c r="P511" s="37">
        <f t="shared" si="107"/>
        <v>0.10875143696010987</v>
      </c>
      <c r="Q511" s="37">
        <f t="shared" si="107"/>
        <v>0.12703952890669909</v>
      </c>
      <c r="R511" s="37">
        <f t="shared" si="107"/>
        <v>0.14594301807185164</v>
      </c>
      <c r="S511" s="37">
        <f t="shared" si="107"/>
        <v>0.17717196824679396</v>
      </c>
      <c r="T511" s="37">
        <f t="shared" si="107"/>
        <v>0.21201381757247731</v>
      </c>
      <c r="U511" s="37">
        <f t="shared" si="107"/>
        <v>0.32144933084366017</v>
      </c>
      <c r="V511" s="37">
        <f t="shared" si="107"/>
        <v>0.37793868648484419</v>
      </c>
      <c r="W511" s="37">
        <f t="shared" si="107"/>
        <v>0.50679098151627455</v>
      </c>
      <c r="X511" s="37">
        <f t="shared" si="107"/>
        <v>0.69017808227273836</v>
      </c>
      <c r="Y511" s="37">
        <f t="shared" si="107"/>
        <v>1.0751496351973142</v>
      </c>
      <c r="Z511" s="37">
        <f t="shared" si="107"/>
        <v>1.3152637555320079</v>
      </c>
      <c r="AA511" s="37">
        <f t="shared" si="107"/>
        <v>1.5073949113788916</v>
      </c>
      <c r="AB511" s="37">
        <f t="shared" si="107"/>
        <v>1.5884493231461121</v>
      </c>
      <c r="AC511" s="37">
        <f t="shared" si="107"/>
        <v>1.7080112092851107</v>
      </c>
      <c r="AD511" s="37">
        <f t="shared" si="107"/>
        <v>1.7013545141204836</v>
      </c>
      <c r="AE511" s="37">
        <f t="shared" si="107"/>
        <v>1.6227551444337673</v>
      </c>
    </row>
    <row r="512" spans="1:31" x14ac:dyDescent="0.2">
      <c r="A512" s="9" t="s">
        <v>352</v>
      </c>
      <c r="B512" s="4" t="s">
        <v>353</v>
      </c>
      <c r="C512" s="37">
        <f t="shared" ref="C512:R514" si="108">+C170</f>
        <v>0</v>
      </c>
      <c r="D512" s="37">
        <f t="shared" si="108"/>
        <v>0</v>
      </c>
      <c r="E512" s="37">
        <f t="shared" si="108"/>
        <v>0</v>
      </c>
      <c r="F512" s="37">
        <f t="shared" si="108"/>
        <v>0</v>
      </c>
      <c r="G512" s="37">
        <f t="shared" si="108"/>
        <v>0</v>
      </c>
      <c r="H512" s="37">
        <f t="shared" si="108"/>
        <v>0</v>
      </c>
      <c r="I512" s="37">
        <f t="shared" si="108"/>
        <v>0</v>
      </c>
      <c r="J512" s="37">
        <f t="shared" si="108"/>
        <v>0</v>
      </c>
      <c r="K512" s="37">
        <f t="shared" si="108"/>
        <v>0</v>
      </c>
      <c r="L512" s="37">
        <f t="shared" si="108"/>
        <v>0</v>
      </c>
      <c r="M512" s="37">
        <f t="shared" si="108"/>
        <v>0</v>
      </c>
      <c r="N512" s="37">
        <f t="shared" si="108"/>
        <v>0</v>
      </c>
      <c r="O512" s="37">
        <f t="shared" si="108"/>
        <v>0</v>
      </c>
      <c r="P512" s="37">
        <f t="shared" si="108"/>
        <v>0</v>
      </c>
      <c r="Q512" s="37">
        <f t="shared" si="108"/>
        <v>0</v>
      </c>
      <c r="R512" s="37">
        <f t="shared" si="108"/>
        <v>0</v>
      </c>
      <c r="S512" s="37">
        <f t="shared" si="107"/>
        <v>0</v>
      </c>
      <c r="T512" s="37">
        <f t="shared" si="107"/>
        <v>0</v>
      </c>
      <c r="U512" s="37">
        <f t="shared" si="107"/>
        <v>0.21861615271858295</v>
      </c>
      <c r="V512" s="37">
        <f t="shared" si="107"/>
        <v>0.47310341950383383</v>
      </c>
      <c r="W512" s="37">
        <f t="shared" si="107"/>
        <v>0.55696890792853015</v>
      </c>
      <c r="X512" s="37">
        <f t="shared" si="107"/>
        <v>0.61071515360817508</v>
      </c>
      <c r="Y512" s="37">
        <f t="shared" si="107"/>
        <v>0.66805368122794195</v>
      </c>
      <c r="Z512" s="37">
        <f t="shared" si="107"/>
        <v>0.7607019651884932</v>
      </c>
      <c r="AA512" s="37">
        <f t="shared" si="107"/>
        <v>0.73590006646056005</v>
      </c>
      <c r="AB512" s="37">
        <f t="shared" si="107"/>
        <v>0.52987129110863185</v>
      </c>
      <c r="AC512" s="37">
        <f t="shared" si="107"/>
        <v>0.94376612918849134</v>
      </c>
      <c r="AD512" s="37">
        <f t="shared" si="107"/>
        <v>1.231711318673711</v>
      </c>
      <c r="AE512" s="37">
        <f t="shared" si="107"/>
        <v>0.91860048167698716</v>
      </c>
    </row>
    <row r="513" spans="1:31" x14ac:dyDescent="0.2">
      <c r="A513" s="9" t="s">
        <v>354</v>
      </c>
      <c r="B513" s="4" t="s">
        <v>355</v>
      </c>
      <c r="C513" s="37">
        <f t="shared" si="108"/>
        <v>0</v>
      </c>
      <c r="D513" s="37">
        <f t="shared" si="107"/>
        <v>0</v>
      </c>
      <c r="E513" s="37">
        <f t="shared" si="107"/>
        <v>0</v>
      </c>
      <c r="F513" s="37">
        <f t="shared" si="107"/>
        <v>0</v>
      </c>
      <c r="G513" s="37">
        <f t="shared" si="107"/>
        <v>0</v>
      </c>
      <c r="H513" s="37">
        <f t="shared" si="107"/>
        <v>0</v>
      </c>
      <c r="I513" s="37">
        <f t="shared" si="107"/>
        <v>0</v>
      </c>
      <c r="J513" s="37">
        <f t="shared" si="107"/>
        <v>0</v>
      </c>
      <c r="K513" s="37">
        <f t="shared" si="107"/>
        <v>1.9787108627460355E-3</v>
      </c>
      <c r="L513" s="37">
        <f t="shared" si="107"/>
        <v>1.3784591047380461E-2</v>
      </c>
      <c r="M513" s="37">
        <f t="shared" si="107"/>
        <v>2.7152540734059705E-2</v>
      </c>
      <c r="N513" s="37">
        <f t="shared" si="107"/>
        <v>3.2298681376383746E-2</v>
      </c>
      <c r="O513" s="37">
        <f t="shared" si="107"/>
        <v>3.1420353362142273E-2</v>
      </c>
      <c r="P513" s="37">
        <f t="shared" si="107"/>
        <v>1.5019705243652946E-2</v>
      </c>
      <c r="Q513" s="37">
        <f t="shared" si="107"/>
        <v>8.4479075703303239E-3</v>
      </c>
      <c r="R513" s="37">
        <f t="shared" si="107"/>
        <v>1.0223324477109179E-2</v>
      </c>
      <c r="S513" s="37">
        <f t="shared" si="107"/>
        <v>1.2975853622532906E-2</v>
      </c>
      <c r="T513" s="37">
        <f t="shared" si="107"/>
        <v>1.104231351602861E-2</v>
      </c>
      <c r="U513" s="37">
        <f t="shared" si="107"/>
        <v>1.0363785214769187E-2</v>
      </c>
      <c r="V513" s="37">
        <f t="shared" si="107"/>
        <v>1.0129765830265945E-2</v>
      </c>
      <c r="W513" s="37">
        <f t="shared" si="107"/>
        <v>2.395107540831358E-2</v>
      </c>
      <c r="X513" s="37">
        <f t="shared" si="107"/>
        <v>5.2113060632616809E-2</v>
      </c>
      <c r="Y513" s="37">
        <f t="shared" si="107"/>
        <v>9.4336736526963352E-2</v>
      </c>
      <c r="Z513" s="37">
        <f t="shared" si="107"/>
        <v>0.14641238258400055</v>
      </c>
      <c r="AA513" s="37">
        <f t="shared" si="107"/>
        <v>0.15752011764533974</v>
      </c>
      <c r="AB513" s="37">
        <f t="shared" si="107"/>
        <v>0.10535085554544664</v>
      </c>
      <c r="AC513" s="37">
        <f t="shared" si="107"/>
        <v>0.10825998237773268</v>
      </c>
      <c r="AD513" s="37">
        <f t="shared" si="107"/>
        <v>0.10276650111986131</v>
      </c>
      <c r="AE513" s="37">
        <f t="shared" si="107"/>
        <v>0.13867417432966342</v>
      </c>
    </row>
    <row r="514" spans="1:31" x14ac:dyDescent="0.2">
      <c r="A514" s="9" t="s">
        <v>356</v>
      </c>
      <c r="B514" s="4" t="s">
        <v>357</v>
      </c>
      <c r="C514" s="37">
        <f t="shared" si="108"/>
        <v>0</v>
      </c>
      <c r="D514" s="37">
        <f t="shared" si="107"/>
        <v>0</v>
      </c>
      <c r="E514" s="37">
        <f t="shared" si="107"/>
        <v>0</v>
      </c>
      <c r="F514" s="37">
        <f t="shared" si="107"/>
        <v>0</v>
      </c>
      <c r="G514" s="37">
        <f t="shared" si="107"/>
        <v>0</v>
      </c>
      <c r="H514" s="37">
        <f t="shared" si="107"/>
        <v>0</v>
      </c>
      <c r="I514" s="37">
        <f t="shared" si="107"/>
        <v>0</v>
      </c>
      <c r="J514" s="37">
        <f t="shared" si="107"/>
        <v>0</v>
      </c>
      <c r="K514" s="37">
        <f t="shared" si="107"/>
        <v>0</v>
      </c>
      <c r="L514" s="37">
        <f t="shared" si="107"/>
        <v>0</v>
      </c>
      <c r="M514" s="37">
        <f t="shared" si="107"/>
        <v>0</v>
      </c>
      <c r="N514" s="37">
        <f t="shared" si="107"/>
        <v>0</v>
      </c>
      <c r="O514" s="37">
        <f t="shared" si="107"/>
        <v>0</v>
      </c>
      <c r="P514" s="37">
        <f t="shared" si="107"/>
        <v>0</v>
      </c>
      <c r="Q514" s="37">
        <f t="shared" si="107"/>
        <v>0</v>
      </c>
      <c r="R514" s="37">
        <f t="shared" si="107"/>
        <v>0</v>
      </c>
      <c r="S514" s="37">
        <f t="shared" si="107"/>
        <v>0</v>
      </c>
      <c r="T514" s="37">
        <f t="shared" si="107"/>
        <v>0</v>
      </c>
      <c r="U514" s="37">
        <f t="shared" si="107"/>
        <v>0</v>
      </c>
      <c r="V514" s="37">
        <f t="shared" si="107"/>
        <v>0</v>
      </c>
      <c r="W514" s="37">
        <f t="shared" si="107"/>
        <v>0</v>
      </c>
      <c r="X514" s="37">
        <f t="shared" si="107"/>
        <v>0</v>
      </c>
      <c r="Y514" s="37">
        <f t="shared" si="107"/>
        <v>0</v>
      </c>
      <c r="Z514" s="37">
        <f t="shared" si="107"/>
        <v>0</v>
      </c>
      <c r="AA514" s="37">
        <f t="shared" si="107"/>
        <v>0</v>
      </c>
      <c r="AB514" s="37">
        <f t="shared" si="107"/>
        <v>0</v>
      </c>
      <c r="AC514" s="37">
        <f t="shared" si="107"/>
        <v>0</v>
      </c>
      <c r="AD514" s="37">
        <f t="shared" si="107"/>
        <v>0</v>
      </c>
      <c r="AE514" s="37">
        <f t="shared" si="107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09">+C525+C530+C536+C541+C544+C545+C549+C552++C553+C554</f>
        <v>0</v>
      </c>
      <c r="D524" s="28">
        <f t="shared" si="109"/>
        <v>0</v>
      </c>
      <c r="E524" s="28">
        <f t="shared" si="109"/>
        <v>0</v>
      </c>
      <c r="F524" s="28">
        <f t="shared" si="109"/>
        <v>0</v>
      </c>
      <c r="G524" s="28">
        <f t="shared" si="109"/>
        <v>0</v>
      </c>
      <c r="H524" s="28">
        <f t="shared" si="109"/>
        <v>0</v>
      </c>
      <c r="I524" s="28">
        <f t="shared" si="109"/>
        <v>0</v>
      </c>
      <c r="J524" s="28">
        <f t="shared" si="109"/>
        <v>0</v>
      </c>
      <c r="K524" s="28">
        <f t="shared" si="109"/>
        <v>0</v>
      </c>
      <c r="L524" s="28">
        <f t="shared" si="109"/>
        <v>0</v>
      </c>
      <c r="M524" s="28">
        <f t="shared" si="109"/>
        <v>0</v>
      </c>
      <c r="N524" s="28">
        <f t="shared" si="109"/>
        <v>0</v>
      </c>
      <c r="O524" s="28">
        <f t="shared" si="109"/>
        <v>0</v>
      </c>
      <c r="P524" s="28">
        <f t="shared" si="109"/>
        <v>0</v>
      </c>
      <c r="Q524" s="28">
        <f t="shared" si="109"/>
        <v>0</v>
      </c>
      <c r="R524" s="28">
        <f t="shared" si="109"/>
        <v>0</v>
      </c>
      <c r="S524" s="28">
        <f t="shared" si="109"/>
        <v>0</v>
      </c>
      <c r="T524" s="28">
        <f t="shared" si="109"/>
        <v>0</v>
      </c>
      <c r="U524" s="28">
        <f t="shared" si="109"/>
        <v>0</v>
      </c>
      <c r="V524" s="28">
        <f t="shared" si="109"/>
        <v>0</v>
      </c>
      <c r="W524" s="28">
        <f t="shared" si="109"/>
        <v>0</v>
      </c>
      <c r="X524" s="28">
        <f t="shared" si="109"/>
        <v>0</v>
      </c>
      <c r="Y524" s="28">
        <f t="shared" si="109"/>
        <v>0</v>
      </c>
      <c r="Z524" s="28">
        <f t="shared" si="109"/>
        <v>0</v>
      </c>
      <c r="AA524" s="28">
        <f t="shared" si="109"/>
        <v>0</v>
      </c>
      <c r="AB524" s="28">
        <f t="shared" si="109"/>
        <v>0</v>
      </c>
      <c r="AC524" s="28">
        <f t="shared" si="109"/>
        <v>0</v>
      </c>
      <c r="AD524" s="28">
        <f t="shared" si="109"/>
        <v>0</v>
      </c>
      <c r="AE524" s="28">
        <f t="shared" si="10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0">+C526+C527+C528+C529</f>
        <v>0</v>
      </c>
      <c r="D525" s="21">
        <f t="shared" si="110"/>
        <v>0</v>
      </c>
      <c r="E525" s="21">
        <f t="shared" si="110"/>
        <v>0</v>
      </c>
      <c r="F525" s="21">
        <f t="shared" si="110"/>
        <v>0</v>
      </c>
      <c r="G525" s="21">
        <f t="shared" si="110"/>
        <v>0</v>
      </c>
      <c r="H525" s="21">
        <f t="shared" si="110"/>
        <v>0</v>
      </c>
      <c r="I525" s="21">
        <f t="shared" si="110"/>
        <v>0</v>
      </c>
      <c r="J525" s="21">
        <f t="shared" si="110"/>
        <v>0</v>
      </c>
      <c r="K525" s="21">
        <f t="shared" si="110"/>
        <v>0</v>
      </c>
      <c r="L525" s="21">
        <f t="shared" si="110"/>
        <v>0</v>
      </c>
      <c r="M525" s="21">
        <f t="shared" si="110"/>
        <v>0</v>
      </c>
      <c r="N525" s="21">
        <f t="shared" si="110"/>
        <v>0</v>
      </c>
      <c r="O525" s="21">
        <f t="shared" si="110"/>
        <v>0</v>
      </c>
      <c r="P525" s="21">
        <f t="shared" si="110"/>
        <v>0</v>
      </c>
      <c r="Q525" s="21">
        <f t="shared" si="110"/>
        <v>0</v>
      </c>
      <c r="R525" s="21">
        <f t="shared" si="110"/>
        <v>0</v>
      </c>
      <c r="S525" s="21">
        <f t="shared" si="110"/>
        <v>0</v>
      </c>
      <c r="T525" s="21">
        <f t="shared" si="110"/>
        <v>0</v>
      </c>
      <c r="U525" s="21">
        <f t="shared" si="110"/>
        <v>0</v>
      </c>
      <c r="V525" s="21">
        <f t="shared" si="110"/>
        <v>0</v>
      </c>
      <c r="W525" s="21">
        <f t="shared" si="110"/>
        <v>0</v>
      </c>
      <c r="X525" s="21">
        <f t="shared" si="110"/>
        <v>0</v>
      </c>
      <c r="Y525" s="21">
        <f t="shared" si="110"/>
        <v>0</v>
      </c>
      <c r="Z525" s="21">
        <f t="shared" si="110"/>
        <v>0</v>
      </c>
      <c r="AA525" s="21">
        <f t="shared" si="110"/>
        <v>0</v>
      </c>
      <c r="AB525" s="21">
        <f t="shared" si="110"/>
        <v>0</v>
      </c>
      <c r="AC525" s="21">
        <f t="shared" si="110"/>
        <v>0</v>
      </c>
      <c r="AD525" s="21">
        <f t="shared" si="110"/>
        <v>0</v>
      </c>
      <c r="AE525" s="21">
        <f t="shared" si="11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1">+C531+C532+C533+C534+C535</f>
        <v>0</v>
      </c>
      <c r="D530" s="21">
        <f t="shared" si="111"/>
        <v>0</v>
      </c>
      <c r="E530" s="21">
        <f t="shared" si="111"/>
        <v>0</v>
      </c>
      <c r="F530" s="21">
        <f t="shared" si="111"/>
        <v>0</v>
      </c>
      <c r="G530" s="21">
        <f t="shared" si="111"/>
        <v>0</v>
      </c>
      <c r="H530" s="21">
        <f t="shared" si="111"/>
        <v>0</v>
      </c>
      <c r="I530" s="21">
        <f t="shared" si="111"/>
        <v>0</v>
      </c>
      <c r="J530" s="21">
        <f t="shared" si="111"/>
        <v>0</v>
      </c>
      <c r="K530" s="21">
        <f t="shared" si="111"/>
        <v>0</v>
      </c>
      <c r="L530" s="21">
        <f t="shared" si="111"/>
        <v>0</v>
      </c>
      <c r="M530" s="21">
        <f t="shared" si="111"/>
        <v>0</v>
      </c>
      <c r="N530" s="21">
        <f t="shared" si="111"/>
        <v>0</v>
      </c>
      <c r="O530" s="21">
        <f t="shared" si="111"/>
        <v>0</v>
      </c>
      <c r="P530" s="21">
        <f t="shared" si="111"/>
        <v>0</v>
      </c>
      <c r="Q530" s="21">
        <f t="shared" si="111"/>
        <v>0</v>
      </c>
      <c r="R530" s="21">
        <f t="shared" si="111"/>
        <v>0</v>
      </c>
      <c r="S530" s="21">
        <f t="shared" si="111"/>
        <v>0</v>
      </c>
      <c r="T530" s="21">
        <f t="shared" si="111"/>
        <v>0</v>
      </c>
      <c r="U530" s="21">
        <f t="shared" si="111"/>
        <v>0</v>
      </c>
      <c r="V530" s="21">
        <f t="shared" si="111"/>
        <v>0</v>
      </c>
      <c r="W530" s="21">
        <f t="shared" si="111"/>
        <v>0</v>
      </c>
      <c r="X530" s="21">
        <f t="shared" si="111"/>
        <v>0</v>
      </c>
      <c r="Y530" s="21">
        <f t="shared" si="111"/>
        <v>0</v>
      </c>
      <c r="Z530" s="21">
        <f t="shared" si="111"/>
        <v>0</v>
      </c>
      <c r="AA530" s="21">
        <f t="shared" si="111"/>
        <v>0</v>
      </c>
      <c r="AB530" s="21">
        <f t="shared" si="111"/>
        <v>0</v>
      </c>
      <c r="AC530" s="21">
        <f t="shared" si="111"/>
        <v>0</v>
      </c>
      <c r="AD530" s="21">
        <f t="shared" si="111"/>
        <v>0</v>
      </c>
      <c r="AE530" s="21">
        <f t="shared" si="11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2">+C537+C538+C539+C540</f>
        <v>0</v>
      </c>
      <c r="D536" s="21">
        <f t="shared" si="112"/>
        <v>0</v>
      </c>
      <c r="E536" s="21">
        <f t="shared" si="112"/>
        <v>0</v>
      </c>
      <c r="F536" s="21">
        <f t="shared" si="112"/>
        <v>0</v>
      </c>
      <c r="G536" s="21">
        <f t="shared" si="112"/>
        <v>0</v>
      </c>
      <c r="H536" s="21">
        <f t="shared" si="112"/>
        <v>0</v>
      </c>
      <c r="I536" s="21">
        <f t="shared" si="112"/>
        <v>0</v>
      </c>
      <c r="J536" s="21">
        <f t="shared" si="112"/>
        <v>0</v>
      </c>
      <c r="K536" s="21">
        <f t="shared" si="112"/>
        <v>0</v>
      </c>
      <c r="L536" s="21">
        <f t="shared" si="112"/>
        <v>0</v>
      </c>
      <c r="M536" s="21">
        <f t="shared" si="112"/>
        <v>0</v>
      </c>
      <c r="N536" s="21">
        <f t="shared" si="112"/>
        <v>0</v>
      </c>
      <c r="O536" s="21">
        <f t="shared" si="112"/>
        <v>0</v>
      </c>
      <c r="P536" s="21">
        <f t="shared" si="112"/>
        <v>0</v>
      </c>
      <c r="Q536" s="21">
        <f t="shared" si="112"/>
        <v>0</v>
      </c>
      <c r="R536" s="21">
        <f t="shared" si="112"/>
        <v>0</v>
      </c>
      <c r="S536" s="21">
        <f t="shared" si="112"/>
        <v>0</v>
      </c>
      <c r="T536" s="21">
        <f t="shared" si="112"/>
        <v>0</v>
      </c>
      <c r="U536" s="21">
        <f t="shared" si="112"/>
        <v>0</v>
      </c>
      <c r="V536" s="21">
        <f t="shared" si="112"/>
        <v>0</v>
      </c>
      <c r="W536" s="21">
        <f t="shared" si="112"/>
        <v>0</v>
      </c>
      <c r="X536" s="21">
        <f t="shared" si="112"/>
        <v>0</v>
      </c>
      <c r="Y536" s="21">
        <f t="shared" si="112"/>
        <v>0</v>
      </c>
      <c r="Z536" s="21">
        <f t="shared" si="112"/>
        <v>0</v>
      </c>
      <c r="AA536" s="21">
        <f t="shared" si="112"/>
        <v>0</v>
      </c>
      <c r="AB536" s="21">
        <f t="shared" si="112"/>
        <v>0</v>
      </c>
      <c r="AC536" s="21">
        <f t="shared" si="112"/>
        <v>0</v>
      </c>
      <c r="AD536" s="21">
        <f t="shared" si="112"/>
        <v>0</v>
      </c>
      <c r="AE536" s="21">
        <f t="shared" si="11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3">+C542+C543</f>
        <v>0</v>
      </c>
      <c r="D541" s="21">
        <f t="shared" si="113"/>
        <v>0</v>
      </c>
      <c r="E541" s="21">
        <f t="shared" si="113"/>
        <v>0</v>
      </c>
      <c r="F541" s="21">
        <f t="shared" si="113"/>
        <v>0</v>
      </c>
      <c r="G541" s="21">
        <f t="shared" si="113"/>
        <v>0</v>
      </c>
      <c r="H541" s="21">
        <f t="shared" si="113"/>
        <v>0</v>
      </c>
      <c r="I541" s="21">
        <f t="shared" si="113"/>
        <v>0</v>
      </c>
      <c r="J541" s="21">
        <f t="shared" si="113"/>
        <v>0</v>
      </c>
      <c r="K541" s="21">
        <f t="shared" si="113"/>
        <v>0</v>
      </c>
      <c r="L541" s="21">
        <f t="shared" si="113"/>
        <v>0</v>
      </c>
      <c r="M541" s="21">
        <f t="shared" si="113"/>
        <v>0</v>
      </c>
      <c r="N541" s="21">
        <f t="shared" si="113"/>
        <v>0</v>
      </c>
      <c r="O541" s="21">
        <f t="shared" si="113"/>
        <v>0</v>
      </c>
      <c r="P541" s="21">
        <f t="shared" si="113"/>
        <v>0</v>
      </c>
      <c r="Q541" s="21">
        <f t="shared" si="113"/>
        <v>0</v>
      </c>
      <c r="R541" s="21">
        <f t="shared" si="113"/>
        <v>0</v>
      </c>
      <c r="S541" s="21">
        <f t="shared" si="113"/>
        <v>0</v>
      </c>
      <c r="T541" s="21">
        <f t="shared" si="113"/>
        <v>0</v>
      </c>
      <c r="U541" s="21">
        <f t="shared" si="113"/>
        <v>0</v>
      </c>
      <c r="V541" s="21">
        <f t="shared" si="113"/>
        <v>0</v>
      </c>
      <c r="W541" s="21">
        <f t="shared" si="113"/>
        <v>0</v>
      </c>
      <c r="X541" s="21">
        <f t="shared" si="113"/>
        <v>0</v>
      </c>
      <c r="Y541" s="21">
        <f t="shared" si="113"/>
        <v>0</v>
      </c>
      <c r="Z541" s="21">
        <f t="shared" si="113"/>
        <v>0</v>
      </c>
      <c r="AA541" s="21">
        <f t="shared" si="113"/>
        <v>0</v>
      </c>
      <c r="AB541" s="21">
        <f t="shared" si="113"/>
        <v>0</v>
      </c>
      <c r="AC541" s="21">
        <f t="shared" si="113"/>
        <v>0</v>
      </c>
      <c r="AD541" s="21">
        <f t="shared" si="113"/>
        <v>0</v>
      </c>
      <c r="AE541" s="21">
        <f t="shared" si="11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4">+C546+C547+C548</f>
        <v>0</v>
      </c>
      <c r="D545" s="21">
        <f t="shared" si="114"/>
        <v>0</v>
      </c>
      <c r="E545" s="21">
        <f t="shared" si="114"/>
        <v>0</v>
      </c>
      <c r="F545" s="21">
        <f t="shared" si="114"/>
        <v>0</v>
      </c>
      <c r="G545" s="21">
        <f t="shared" si="114"/>
        <v>0</v>
      </c>
      <c r="H545" s="21">
        <f t="shared" si="114"/>
        <v>0</v>
      </c>
      <c r="I545" s="21">
        <f t="shared" si="114"/>
        <v>0</v>
      </c>
      <c r="J545" s="21">
        <f t="shared" si="114"/>
        <v>0</v>
      </c>
      <c r="K545" s="21">
        <f t="shared" si="114"/>
        <v>0</v>
      </c>
      <c r="L545" s="21">
        <f t="shared" si="114"/>
        <v>0</v>
      </c>
      <c r="M545" s="21">
        <f t="shared" si="114"/>
        <v>0</v>
      </c>
      <c r="N545" s="21">
        <f t="shared" si="114"/>
        <v>0</v>
      </c>
      <c r="O545" s="21">
        <f t="shared" si="114"/>
        <v>0</v>
      </c>
      <c r="P545" s="21">
        <f t="shared" si="114"/>
        <v>0</v>
      </c>
      <c r="Q545" s="21">
        <f t="shared" si="114"/>
        <v>0</v>
      </c>
      <c r="R545" s="21">
        <f t="shared" si="114"/>
        <v>0</v>
      </c>
      <c r="S545" s="21">
        <f t="shared" si="114"/>
        <v>0</v>
      </c>
      <c r="T545" s="21">
        <f t="shared" si="114"/>
        <v>0</v>
      </c>
      <c r="U545" s="21">
        <f t="shared" si="114"/>
        <v>0</v>
      </c>
      <c r="V545" s="21">
        <f t="shared" si="114"/>
        <v>0</v>
      </c>
      <c r="W545" s="21">
        <f t="shared" si="114"/>
        <v>0</v>
      </c>
      <c r="X545" s="21">
        <f t="shared" si="114"/>
        <v>0</v>
      </c>
      <c r="Y545" s="21">
        <f t="shared" si="114"/>
        <v>0</v>
      </c>
      <c r="Z545" s="21">
        <f t="shared" si="114"/>
        <v>0</v>
      </c>
      <c r="AA545" s="21">
        <f t="shared" si="114"/>
        <v>0</v>
      </c>
      <c r="AB545" s="21">
        <f t="shared" si="114"/>
        <v>0</v>
      </c>
      <c r="AC545" s="21">
        <f t="shared" si="114"/>
        <v>0</v>
      </c>
      <c r="AD545" s="21">
        <f t="shared" si="114"/>
        <v>0</v>
      </c>
      <c r="AE545" s="21">
        <f t="shared" si="11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5">+C550+C551</f>
        <v>0</v>
      </c>
      <c r="D549" s="21">
        <f t="shared" si="115"/>
        <v>0</v>
      </c>
      <c r="E549" s="21">
        <f t="shared" si="115"/>
        <v>0</v>
      </c>
      <c r="F549" s="21">
        <f t="shared" si="115"/>
        <v>0</v>
      </c>
      <c r="G549" s="21">
        <f t="shared" si="115"/>
        <v>0</v>
      </c>
      <c r="H549" s="21">
        <f t="shared" si="115"/>
        <v>0</v>
      </c>
      <c r="I549" s="21">
        <f t="shared" si="115"/>
        <v>0</v>
      </c>
      <c r="J549" s="21">
        <f t="shared" si="115"/>
        <v>0</v>
      </c>
      <c r="K549" s="21">
        <f t="shared" si="115"/>
        <v>0</v>
      </c>
      <c r="L549" s="21">
        <f t="shared" si="115"/>
        <v>0</v>
      </c>
      <c r="M549" s="21">
        <f t="shared" si="115"/>
        <v>0</v>
      </c>
      <c r="N549" s="21">
        <f t="shared" si="115"/>
        <v>0</v>
      </c>
      <c r="O549" s="21">
        <f t="shared" si="115"/>
        <v>0</v>
      </c>
      <c r="P549" s="21">
        <f t="shared" si="115"/>
        <v>0</v>
      </c>
      <c r="Q549" s="21">
        <f t="shared" si="115"/>
        <v>0</v>
      </c>
      <c r="R549" s="21">
        <f t="shared" si="115"/>
        <v>0</v>
      </c>
      <c r="S549" s="21">
        <f t="shared" si="115"/>
        <v>0</v>
      </c>
      <c r="T549" s="21">
        <f t="shared" si="115"/>
        <v>0</v>
      </c>
      <c r="U549" s="21">
        <f t="shared" si="115"/>
        <v>0</v>
      </c>
      <c r="V549" s="21">
        <f t="shared" si="115"/>
        <v>0</v>
      </c>
      <c r="W549" s="21">
        <f t="shared" si="115"/>
        <v>0</v>
      </c>
      <c r="X549" s="21">
        <f t="shared" si="115"/>
        <v>0</v>
      </c>
      <c r="Y549" s="21">
        <f t="shared" si="115"/>
        <v>0</v>
      </c>
      <c r="Z549" s="21">
        <f t="shared" si="115"/>
        <v>0</v>
      </c>
      <c r="AA549" s="21">
        <f t="shared" si="115"/>
        <v>0</v>
      </c>
      <c r="AB549" s="21">
        <f t="shared" si="115"/>
        <v>0</v>
      </c>
      <c r="AC549" s="21">
        <f t="shared" si="115"/>
        <v>0</v>
      </c>
      <c r="AD549" s="21">
        <f t="shared" si="115"/>
        <v>0</v>
      </c>
      <c r="AE549" s="21">
        <f t="shared" si="11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6">+C556+C559+C562+C565+C568++C571+C574+C575</f>
        <v>0</v>
      </c>
      <c r="D555" s="28">
        <f t="shared" si="116"/>
        <v>0</v>
      </c>
      <c r="E555" s="28">
        <f t="shared" si="116"/>
        <v>0</v>
      </c>
      <c r="F555" s="28">
        <f t="shared" si="116"/>
        <v>0</v>
      </c>
      <c r="G555" s="28">
        <f t="shared" si="116"/>
        <v>0</v>
      </c>
      <c r="H555" s="28">
        <f t="shared" si="116"/>
        <v>0</v>
      </c>
      <c r="I555" s="28">
        <f t="shared" si="116"/>
        <v>0</v>
      </c>
      <c r="J555" s="28">
        <f t="shared" si="116"/>
        <v>0</v>
      </c>
      <c r="K555" s="28">
        <f t="shared" si="116"/>
        <v>0</v>
      </c>
      <c r="L555" s="28">
        <f t="shared" si="116"/>
        <v>0</v>
      </c>
      <c r="M555" s="28">
        <f t="shared" si="116"/>
        <v>0</v>
      </c>
      <c r="N555" s="28">
        <f t="shared" si="116"/>
        <v>0</v>
      </c>
      <c r="O555" s="28">
        <f t="shared" si="116"/>
        <v>0</v>
      </c>
      <c r="P555" s="28">
        <f t="shared" si="116"/>
        <v>0</v>
      </c>
      <c r="Q555" s="28">
        <f t="shared" si="116"/>
        <v>0</v>
      </c>
      <c r="R555" s="28">
        <f t="shared" si="116"/>
        <v>0</v>
      </c>
      <c r="S555" s="28">
        <f t="shared" si="116"/>
        <v>0</v>
      </c>
      <c r="T555" s="28">
        <f t="shared" si="116"/>
        <v>0</v>
      </c>
      <c r="U555" s="28">
        <f t="shared" si="116"/>
        <v>0</v>
      </c>
      <c r="V555" s="28">
        <f t="shared" si="116"/>
        <v>0</v>
      </c>
      <c r="W555" s="28">
        <f t="shared" si="116"/>
        <v>0</v>
      </c>
      <c r="X555" s="28">
        <f t="shared" si="116"/>
        <v>0</v>
      </c>
      <c r="Y555" s="28">
        <f t="shared" si="116"/>
        <v>0</v>
      </c>
      <c r="Z555" s="28">
        <f t="shared" si="116"/>
        <v>0</v>
      </c>
      <c r="AA555" s="28">
        <f t="shared" si="116"/>
        <v>0</v>
      </c>
      <c r="AB555" s="28">
        <f t="shared" si="116"/>
        <v>0</v>
      </c>
      <c r="AC555" s="28">
        <f t="shared" si="116"/>
        <v>0</v>
      </c>
      <c r="AD555" s="28">
        <f t="shared" si="116"/>
        <v>0</v>
      </c>
      <c r="AE555" s="28">
        <f t="shared" si="11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7">+C557+C558</f>
        <v>0</v>
      </c>
      <c r="D556" s="21">
        <f t="shared" si="117"/>
        <v>0</v>
      </c>
      <c r="E556" s="21">
        <f t="shared" si="117"/>
        <v>0</v>
      </c>
      <c r="F556" s="21">
        <f t="shared" si="117"/>
        <v>0</v>
      </c>
      <c r="G556" s="21">
        <f t="shared" si="117"/>
        <v>0</v>
      </c>
      <c r="H556" s="21">
        <f t="shared" si="117"/>
        <v>0</v>
      </c>
      <c r="I556" s="21">
        <f t="shared" si="117"/>
        <v>0</v>
      </c>
      <c r="J556" s="21">
        <f t="shared" si="117"/>
        <v>0</v>
      </c>
      <c r="K556" s="21">
        <f t="shared" si="117"/>
        <v>0</v>
      </c>
      <c r="L556" s="21">
        <f t="shared" si="117"/>
        <v>0</v>
      </c>
      <c r="M556" s="21">
        <f t="shared" si="117"/>
        <v>0</v>
      </c>
      <c r="N556" s="21">
        <f t="shared" si="117"/>
        <v>0</v>
      </c>
      <c r="O556" s="21">
        <f t="shared" si="117"/>
        <v>0</v>
      </c>
      <c r="P556" s="21">
        <f t="shared" si="117"/>
        <v>0</v>
      </c>
      <c r="Q556" s="21">
        <f t="shared" si="117"/>
        <v>0</v>
      </c>
      <c r="R556" s="21">
        <f t="shared" si="117"/>
        <v>0</v>
      </c>
      <c r="S556" s="21">
        <f t="shared" si="117"/>
        <v>0</v>
      </c>
      <c r="T556" s="21">
        <f t="shared" si="117"/>
        <v>0</v>
      </c>
      <c r="U556" s="21">
        <f t="shared" si="117"/>
        <v>0</v>
      </c>
      <c r="V556" s="21">
        <f t="shared" si="117"/>
        <v>0</v>
      </c>
      <c r="W556" s="21">
        <f t="shared" si="117"/>
        <v>0</v>
      </c>
      <c r="X556" s="21">
        <f t="shared" si="117"/>
        <v>0</v>
      </c>
      <c r="Y556" s="21">
        <f t="shared" si="117"/>
        <v>0</v>
      </c>
      <c r="Z556" s="21">
        <f t="shared" si="117"/>
        <v>0</v>
      </c>
      <c r="AA556" s="21">
        <f t="shared" si="117"/>
        <v>0</v>
      </c>
      <c r="AB556" s="21">
        <f t="shared" si="117"/>
        <v>0</v>
      </c>
      <c r="AC556" s="21">
        <f t="shared" si="117"/>
        <v>0</v>
      </c>
      <c r="AD556" s="21">
        <f t="shared" si="117"/>
        <v>0</v>
      </c>
      <c r="AE556" s="21">
        <f t="shared" si="11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8">+C560+C561</f>
        <v>0</v>
      </c>
      <c r="D559" s="21">
        <f t="shared" si="118"/>
        <v>0</v>
      </c>
      <c r="E559" s="21">
        <f t="shared" si="118"/>
        <v>0</v>
      </c>
      <c r="F559" s="21">
        <f t="shared" si="118"/>
        <v>0</v>
      </c>
      <c r="G559" s="21">
        <f t="shared" si="118"/>
        <v>0</v>
      </c>
      <c r="H559" s="21">
        <f t="shared" si="118"/>
        <v>0</v>
      </c>
      <c r="I559" s="21">
        <f t="shared" si="118"/>
        <v>0</v>
      </c>
      <c r="J559" s="21">
        <f t="shared" si="118"/>
        <v>0</v>
      </c>
      <c r="K559" s="21">
        <f t="shared" si="118"/>
        <v>0</v>
      </c>
      <c r="L559" s="21">
        <f t="shared" si="118"/>
        <v>0</v>
      </c>
      <c r="M559" s="21">
        <f t="shared" si="118"/>
        <v>0</v>
      </c>
      <c r="N559" s="21">
        <f t="shared" si="118"/>
        <v>0</v>
      </c>
      <c r="O559" s="21">
        <f t="shared" si="118"/>
        <v>0</v>
      </c>
      <c r="P559" s="21">
        <f t="shared" si="118"/>
        <v>0</v>
      </c>
      <c r="Q559" s="21">
        <f t="shared" si="118"/>
        <v>0</v>
      </c>
      <c r="R559" s="21">
        <f t="shared" si="118"/>
        <v>0</v>
      </c>
      <c r="S559" s="21">
        <f t="shared" si="118"/>
        <v>0</v>
      </c>
      <c r="T559" s="21">
        <f t="shared" si="118"/>
        <v>0</v>
      </c>
      <c r="U559" s="21">
        <f t="shared" si="118"/>
        <v>0</v>
      </c>
      <c r="V559" s="21">
        <f t="shared" si="118"/>
        <v>0</v>
      </c>
      <c r="W559" s="21">
        <f t="shared" si="118"/>
        <v>0</v>
      </c>
      <c r="X559" s="21">
        <f t="shared" si="118"/>
        <v>0</v>
      </c>
      <c r="Y559" s="21">
        <f t="shared" si="118"/>
        <v>0</v>
      </c>
      <c r="Z559" s="21">
        <f t="shared" si="118"/>
        <v>0</v>
      </c>
      <c r="AA559" s="21">
        <f t="shared" si="118"/>
        <v>0</v>
      </c>
      <c r="AB559" s="21">
        <f t="shared" si="118"/>
        <v>0</v>
      </c>
      <c r="AC559" s="21">
        <f t="shared" si="118"/>
        <v>0</v>
      </c>
      <c r="AD559" s="21">
        <f t="shared" si="118"/>
        <v>0</v>
      </c>
      <c r="AE559" s="21">
        <f t="shared" si="11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19">+C563+C564</f>
        <v>0</v>
      </c>
      <c r="D562" s="21">
        <f t="shared" si="119"/>
        <v>0</v>
      </c>
      <c r="E562" s="21">
        <f t="shared" si="119"/>
        <v>0</v>
      </c>
      <c r="F562" s="21">
        <f t="shared" si="119"/>
        <v>0</v>
      </c>
      <c r="G562" s="21">
        <f t="shared" si="119"/>
        <v>0</v>
      </c>
      <c r="H562" s="21">
        <f t="shared" si="119"/>
        <v>0</v>
      </c>
      <c r="I562" s="21">
        <f t="shared" si="119"/>
        <v>0</v>
      </c>
      <c r="J562" s="21">
        <f t="shared" si="119"/>
        <v>0</v>
      </c>
      <c r="K562" s="21">
        <f t="shared" si="119"/>
        <v>0</v>
      </c>
      <c r="L562" s="21">
        <f t="shared" si="119"/>
        <v>0</v>
      </c>
      <c r="M562" s="21">
        <f t="shared" si="119"/>
        <v>0</v>
      </c>
      <c r="N562" s="21">
        <f t="shared" si="119"/>
        <v>0</v>
      </c>
      <c r="O562" s="21">
        <f t="shared" si="119"/>
        <v>0</v>
      </c>
      <c r="P562" s="21">
        <f t="shared" si="119"/>
        <v>0</v>
      </c>
      <c r="Q562" s="21">
        <f t="shared" si="119"/>
        <v>0</v>
      </c>
      <c r="R562" s="21">
        <f t="shared" si="119"/>
        <v>0</v>
      </c>
      <c r="S562" s="21">
        <f t="shared" si="119"/>
        <v>0</v>
      </c>
      <c r="T562" s="21">
        <f t="shared" si="119"/>
        <v>0</v>
      </c>
      <c r="U562" s="21">
        <f t="shared" si="119"/>
        <v>0</v>
      </c>
      <c r="V562" s="21">
        <f t="shared" si="119"/>
        <v>0</v>
      </c>
      <c r="W562" s="21">
        <f t="shared" si="119"/>
        <v>0</v>
      </c>
      <c r="X562" s="21">
        <f t="shared" si="119"/>
        <v>0</v>
      </c>
      <c r="Y562" s="21">
        <f t="shared" si="119"/>
        <v>0</v>
      </c>
      <c r="Z562" s="21">
        <f t="shared" si="119"/>
        <v>0</v>
      </c>
      <c r="AA562" s="21">
        <f t="shared" si="119"/>
        <v>0</v>
      </c>
      <c r="AB562" s="21">
        <f t="shared" si="119"/>
        <v>0</v>
      </c>
      <c r="AC562" s="21">
        <f t="shared" si="119"/>
        <v>0</v>
      </c>
      <c r="AD562" s="21">
        <f t="shared" si="119"/>
        <v>0</v>
      </c>
      <c r="AE562" s="21">
        <f t="shared" si="11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0">+C566+C567</f>
        <v>0</v>
      </c>
      <c r="D565" s="21">
        <f t="shared" si="120"/>
        <v>0</v>
      </c>
      <c r="E565" s="21">
        <f t="shared" si="120"/>
        <v>0</v>
      </c>
      <c r="F565" s="21">
        <f t="shared" si="120"/>
        <v>0</v>
      </c>
      <c r="G565" s="21">
        <f t="shared" si="120"/>
        <v>0</v>
      </c>
      <c r="H565" s="21">
        <f t="shared" si="120"/>
        <v>0</v>
      </c>
      <c r="I565" s="21">
        <f t="shared" si="120"/>
        <v>0</v>
      </c>
      <c r="J565" s="21">
        <f t="shared" si="120"/>
        <v>0</v>
      </c>
      <c r="K565" s="21">
        <f t="shared" si="120"/>
        <v>0</v>
      </c>
      <c r="L565" s="21">
        <f t="shared" si="120"/>
        <v>0</v>
      </c>
      <c r="M565" s="21">
        <f t="shared" si="120"/>
        <v>0</v>
      </c>
      <c r="N565" s="21">
        <f t="shared" si="120"/>
        <v>0</v>
      </c>
      <c r="O565" s="21">
        <f t="shared" si="120"/>
        <v>0</v>
      </c>
      <c r="P565" s="21">
        <f t="shared" si="120"/>
        <v>0</v>
      </c>
      <c r="Q565" s="21">
        <f t="shared" si="120"/>
        <v>0</v>
      </c>
      <c r="R565" s="21">
        <f t="shared" si="120"/>
        <v>0</v>
      </c>
      <c r="S565" s="21">
        <f t="shared" si="120"/>
        <v>0</v>
      </c>
      <c r="T565" s="21">
        <f t="shared" si="120"/>
        <v>0</v>
      </c>
      <c r="U565" s="21">
        <f t="shared" si="120"/>
        <v>0</v>
      </c>
      <c r="V565" s="21">
        <f t="shared" si="120"/>
        <v>0</v>
      </c>
      <c r="W565" s="21">
        <f t="shared" si="120"/>
        <v>0</v>
      </c>
      <c r="X565" s="21">
        <f t="shared" si="120"/>
        <v>0</v>
      </c>
      <c r="Y565" s="21">
        <f t="shared" si="120"/>
        <v>0</v>
      </c>
      <c r="Z565" s="21">
        <f t="shared" si="120"/>
        <v>0</v>
      </c>
      <c r="AA565" s="21">
        <f t="shared" si="120"/>
        <v>0</v>
      </c>
      <c r="AB565" s="21">
        <f t="shared" si="120"/>
        <v>0</v>
      </c>
      <c r="AC565" s="21">
        <f t="shared" si="120"/>
        <v>0</v>
      </c>
      <c r="AD565" s="21">
        <f t="shared" si="120"/>
        <v>0</v>
      </c>
      <c r="AE565" s="21">
        <f t="shared" si="12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1">+C569+C570</f>
        <v>0</v>
      </c>
      <c r="D568" s="21">
        <f t="shared" si="121"/>
        <v>0</v>
      </c>
      <c r="E568" s="21">
        <f t="shared" si="121"/>
        <v>0</v>
      </c>
      <c r="F568" s="21">
        <f t="shared" si="121"/>
        <v>0</v>
      </c>
      <c r="G568" s="21">
        <f t="shared" si="121"/>
        <v>0</v>
      </c>
      <c r="H568" s="21">
        <f t="shared" si="121"/>
        <v>0</v>
      </c>
      <c r="I568" s="21">
        <f t="shared" si="121"/>
        <v>0</v>
      </c>
      <c r="J568" s="21">
        <f t="shared" si="121"/>
        <v>0</v>
      </c>
      <c r="K568" s="21">
        <f t="shared" si="121"/>
        <v>0</v>
      </c>
      <c r="L568" s="21">
        <f t="shared" si="121"/>
        <v>0</v>
      </c>
      <c r="M568" s="21">
        <f t="shared" si="121"/>
        <v>0</v>
      </c>
      <c r="N568" s="21">
        <f t="shared" si="121"/>
        <v>0</v>
      </c>
      <c r="O568" s="21">
        <f t="shared" si="121"/>
        <v>0</v>
      </c>
      <c r="P568" s="21">
        <f t="shared" si="121"/>
        <v>0</v>
      </c>
      <c r="Q568" s="21">
        <f t="shared" si="121"/>
        <v>0</v>
      </c>
      <c r="R568" s="21">
        <f t="shared" si="121"/>
        <v>0</v>
      </c>
      <c r="S568" s="21">
        <f t="shared" si="121"/>
        <v>0</v>
      </c>
      <c r="T568" s="21">
        <f t="shared" si="121"/>
        <v>0</v>
      </c>
      <c r="U568" s="21">
        <f t="shared" si="121"/>
        <v>0</v>
      </c>
      <c r="V568" s="21">
        <f t="shared" si="121"/>
        <v>0</v>
      </c>
      <c r="W568" s="21">
        <f t="shared" si="121"/>
        <v>0</v>
      </c>
      <c r="X568" s="21">
        <f t="shared" si="121"/>
        <v>0</v>
      </c>
      <c r="Y568" s="21">
        <f t="shared" si="121"/>
        <v>0</v>
      </c>
      <c r="Z568" s="21">
        <f t="shared" si="121"/>
        <v>0</v>
      </c>
      <c r="AA568" s="21">
        <f t="shared" si="121"/>
        <v>0</v>
      </c>
      <c r="AB568" s="21">
        <f t="shared" si="121"/>
        <v>0</v>
      </c>
      <c r="AC568" s="21">
        <f t="shared" si="121"/>
        <v>0</v>
      </c>
      <c r="AD568" s="21">
        <f t="shared" si="121"/>
        <v>0</v>
      </c>
      <c r="AE568" s="21">
        <f t="shared" si="12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2">+C572+C573</f>
        <v>0</v>
      </c>
      <c r="D571" s="21">
        <f t="shared" si="122"/>
        <v>0</v>
      </c>
      <c r="E571" s="21">
        <f t="shared" si="122"/>
        <v>0</v>
      </c>
      <c r="F571" s="21">
        <f t="shared" si="122"/>
        <v>0</v>
      </c>
      <c r="G571" s="21">
        <f t="shared" si="122"/>
        <v>0</v>
      </c>
      <c r="H571" s="21">
        <f t="shared" si="122"/>
        <v>0</v>
      </c>
      <c r="I571" s="21">
        <f t="shared" si="122"/>
        <v>0</v>
      </c>
      <c r="J571" s="21">
        <f t="shared" si="122"/>
        <v>0</v>
      </c>
      <c r="K571" s="21">
        <f t="shared" si="122"/>
        <v>0</v>
      </c>
      <c r="L571" s="21">
        <f t="shared" si="122"/>
        <v>0</v>
      </c>
      <c r="M571" s="21">
        <f t="shared" si="122"/>
        <v>0</v>
      </c>
      <c r="N571" s="21">
        <f t="shared" si="122"/>
        <v>0</v>
      </c>
      <c r="O571" s="21">
        <f t="shared" si="122"/>
        <v>0</v>
      </c>
      <c r="P571" s="21">
        <f t="shared" si="122"/>
        <v>0</v>
      </c>
      <c r="Q571" s="21">
        <f t="shared" si="122"/>
        <v>0</v>
      </c>
      <c r="R571" s="21">
        <f t="shared" si="122"/>
        <v>0</v>
      </c>
      <c r="S571" s="21">
        <f t="shared" si="122"/>
        <v>0</v>
      </c>
      <c r="T571" s="21">
        <f t="shared" si="122"/>
        <v>0</v>
      </c>
      <c r="U571" s="21">
        <f t="shared" si="122"/>
        <v>0</v>
      </c>
      <c r="V571" s="21">
        <f t="shared" si="122"/>
        <v>0</v>
      </c>
      <c r="W571" s="21">
        <f t="shared" si="122"/>
        <v>0</v>
      </c>
      <c r="X571" s="21">
        <f t="shared" si="122"/>
        <v>0</v>
      </c>
      <c r="Y571" s="21">
        <f t="shared" si="122"/>
        <v>0</v>
      </c>
      <c r="Z571" s="21">
        <f t="shared" si="122"/>
        <v>0</v>
      </c>
      <c r="AA571" s="21">
        <f t="shared" si="122"/>
        <v>0</v>
      </c>
      <c r="AB571" s="21">
        <f t="shared" si="122"/>
        <v>0</v>
      </c>
      <c r="AC571" s="21">
        <f t="shared" si="122"/>
        <v>0</v>
      </c>
      <c r="AD571" s="21">
        <f t="shared" si="122"/>
        <v>0</v>
      </c>
      <c r="AE571" s="21">
        <f t="shared" si="12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3">+C585+C586</f>
        <v>0</v>
      </c>
      <c r="D584" s="21">
        <f t="shared" si="123"/>
        <v>0</v>
      </c>
      <c r="E584" s="21">
        <f t="shared" si="123"/>
        <v>0</v>
      </c>
      <c r="F584" s="21">
        <f t="shared" si="123"/>
        <v>0</v>
      </c>
      <c r="G584" s="21">
        <f t="shared" si="123"/>
        <v>0</v>
      </c>
      <c r="H584" s="21">
        <f t="shared" si="123"/>
        <v>0</v>
      </c>
      <c r="I584" s="21">
        <f t="shared" si="123"/>
        <v>0</v>
      </c>
      <c r="J584" s="21">
        <f t="shared" si="123"/>
        <v>0</v>
      </c>
      <c r="K584" s="21">
        <f t="shared" si="123"/>
        <v>0</v>
      </c>
      <c r="L584" s="21">
        <f t="shared" si="123"/>
        <v>0</v>
      </c>
      <c r="M584" s="21">
        <f t="shared" si="123"/>
        <v>0</v>
      </c>
      <c r="N584" s="21">
        <f t="shared" si="123"/>
        <v>0</v>
      </c>
      <c r="O584" s="21">
        <f t="shared" si="123"/>
        <v>0</v>
      </c>
      <c r="P584" s="21">
        <f t="shared" si="123"/>
        <v>0</v>
      </c>
      <c r="Q584" s="21">
        <f t="shared" si="123"/>
        <v>0</v>
      </c>
      <c r="R584" s="21">
        <f t="shared" si="123"/>
        <v>0</v>
      </c>
      <c r="S584" s="21">
        <f t="shared" si="123"/>
        <v>0</v>
      </c>
      <c r="T584" s="21">
        <f t="shared" si="123"/>
        <v>0</v>
      </c>
      <c r="U584" s="21">
        <f t="shared" si="123"/>
        <v>0</v>
      </c>
      <c r="V584" s="21">
        <f t="shared" si="123"/>
        <v>0</v>
      </c>
      <c r="W584" s="21">
        <f t="shared" si="123"/>
        <v>0</v>
      </c>
      <c r="X584" s="21">
        <f t="shared" si="123"/>
        <v>0</v>
      </c>
      <c r="Y584" s="21">
        <f t="shared" si="123"/>
        <v>0</v>
      </c>
      <c r="Z584" s="21">
        <f t="shared" si="123"/>
        <v>0</v>
      </c>
      <c r="AA584" s="21">
        <f t="shared" si="123"/>
        <v>0</v>
      </c>
      <c r="AB584" s="21">
        <f t="shared" si="123"/>
        <v>0</v>
      </c>
      <c r="AC584" s="21">
        <f t="shared" si="123"/>
        <v>0</v>
      </c>
      <c r="AD584" s="21">
        <f t="shared" si="123"/>
        <v>0</v>
      </c>
      <c r="AE584" s="21">
        <f t="shared" si="12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4">+C599-C4</f>
        <v>0</v>
      </c>
      <c r="D597" s="72">
        <f t="shared" si="124"/>
        <v>0</v>
      </c>
      <c r="E597" s="72">
        <f t="shared" si="124"/>
        <v>0</v>
      </c>
      <c r="F597" s="72">
        <f t="shared" si="124"/>
        <v>0</v>
      </c>
      <c r="G597" s="72">
        <f t="shared" si="124"/>
        <v>0</v>
      </c>
      <c r="H597" s="72">
        <f t="shared" si="124"/>
        <v>0</v>
      </c>
      <c r="I597" s="72">
        <f t="shared" si="124"/>
        <v>0</v>
      </c>
      <c r="J597" s="72">
        <f t="shared" si="124"/>
        <v>0</v>
      </c>
      <c r="K597" s="72">
        <f t="shared" si="124"/>
        <v>0</v>
      </c>
      <c r="L597" s="72">
        <f t="shared" si="124"/>
        <v>0</v>
      </c>
      <c r="M597" s="72">
        <f t="shared" si="124"/>
        <v>0</v>
      </c>
      <c r="N597" s="72">
        <f t="shared" si="124"/>
        <v>0</v>
      </c>
      <c r="O597" s="72">
        <f t="shared" si="124"/>
        <v>0</v>
      </c>
      <c r="P597" s="72">
        <f t="shared" si="124"/>
        <v>0</v>
      </c>
      <c r="Q597" s="72">
        <f t="shared" si="124"/>
        <v>0</v>
      </c>
      <c r="R597" s="72">
        <f t="shared" si="124"/>
        <v>0</v>
      </c>
      <c r="S597" s="72">
        <f t="shared" si="124"/>
        <v>0</v>
      </c>
      <c r="T597" s="72">
        <f t="shared" si="124"/>
        <v>0</v>
      </c>
      <c r="U597" s="72">
        <f t="shared" si="124"/>
        <v>0</v>
      </c>
      <c r="V597" s="72">
        <f t="shared" si="124"/>
        <v>0</v>
      </c>
      <c r="W597" s="72">
        <f t="shared" si="124"/>
        <v>0</v>
      </c>
      <c r="X597" s="72">
        <f t="shared" si="124"/>
        <v>0</v>
      </c>
      <c r="Y597" s="72">
        <f t="shared" si="124"/>
        <v>0</v>
      </c>
      <c r="Z597" s="72">
        <f t="shared" si="124"/>
        <v>0</v>
      </c>
      <c r="AA597" s="72">
        <f t="shared" si="124"/>
        <v>0</v>
      </c>
      <c r="AB597" s="72">
        <f t="shared" si="124"/>
        <v>0</v>
      </c>
      <c r="AC597" s="72">
        <f t="shared" si="124"/>
        <v>0</v>
      </c>
      <c r="AD597" s="72">
        <f t="shared" si="124"/>
        <v>0</v>
      </c>
      <c r="AE597" s="72">
        <f t="shared" si="12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5">+C600+C604+C613+C624+C633</f>
        <v>0</v>
      </c>
      <c r="D599" s="28">
        <f t="shared" si="125"/>
        <v>3.705975250604497E-5</v>
      </c>
      <c r="E599" s="28">
        <f t="shared" si="125"/>
        <v>3.2105324902596637E-4</v>
      </c>
      <c r="F599" s="28">
        <f t="shared" si="125"/>
        <v>1.7425222798101846E-3</v>
      </c>
      <c r="G599" s="28">
        <f t="shared" si="125"/>
        <v>0.19026364784078612</v>
      </c>
      <c r="H599" s="28">
        <f t="shared" si="125"/>
        <v>0.42703269951998657</v>
      </c>
      <c r="I599" s="28">
        <f t="shared" si="125"/>
        <v>0.93305277972605416</v>
      </c>
      <c r="J599" s="28">
        <f t="shared" si="125"/>
        <v>2.0854399268491948</v>
      </c>
      <c r="K599" s="28">
        <f t="shared" si="125"/>
        <v>2.1586104794779852</v>
      </c>
      <c r="L599" s="28">
        <f t="shared" si="125"/>
        <v>3.7713818981605107</v>
      </c>
      <c r="M599" s="28">
        <f t="shared" si="125"/>
        <v>5.2618627087775582</v>
      </c>
      <c r="N599" s="28">
        <f t="shared" si="125"/>
        <v>8.3321496144639209</v>
      </c>
      <c r="O599" s="28">
        <f t="shared" si="125"/>
        <v>8.7494050765354139</v>
      </c>
      <c r="P599" s="28">
        <f t="shared" si="125"/>
        <v>12.412294260327011</v>
      </c>
      <c r="Q599" s="28">
        <f t="shared" si="125"/>
        <v>15.439608635738844</v>
      </c>
      <c r="R599" s="28">
        <f t="shared" si="125"/>
        <v>20.003708037991089</v>
      </c>
      <c r="S599" s="28">
        <f t="shared" si="125"/>
        <v>23.520091086409856</v>
      </c>
      <c r="T599" s="28">
        <f t="shared" si="125"/>
        <v>30.908518632430159</v>
      </c>
      <c r="U599" s="28">
        <f t="shared" si="125"/>
        <v>42.486312750982961</v>
      </c>
      <c r="V599" s="28">
        <f t="shared" si="125"/>
        <v>48.700001595093951</v>
      </c>
      <c r="W599" s="28">
        <f t="shared" si="125"/>
        <v>58.296366947213969</v>
      </c>
      <c r="X599" s="28">
        <f t="shared" si="125"/>
        <v>72.520104003414588</v>
      </c>
      <c r="Y599" s="28">
        <f t="shared" si="125"/>
        <v>91.006178318329489</v>
      </c>
      <c r="Z599" s="28">
        <f t="shared" si="125"/>
        <v>99.420212295048728</v>
      </c>
      <c r="AA599" s="28">
        <f t="shared" si="125"/>
        <v>116.62051890785833</v>
      </c>
      <c r="AB599" s="28">
        <f t="shared" si="125"/>
        <v>123.39589873120298</v>
      </c>
      <c r="AC599" s="28">
        <f t="shared" si="125"/>
        <v>141.19070987565044</v>
      </c>
      <c r="AD599" s="28">
        <f t="shared" si="125"/>
        <v>162.29377813419791</v>
      </c>
      <c r="AE599" s="28">
        <f t="shared" si="125"/>
        <v>195.37956310971248</v>
      </c>
    </row>
    <row r="600" spans="1:31" x14ac:dyDescent="0.2">
      <c r="A600" s="6" t="s">
        <v>19</v>
      </c>
      <c r="B600" s="7" t="s">
        <v>20</v>
      </c>
      <c r="C600" s="28">
        <f t="shared" ref="C600:AE600" si="126">+C601+C602+C603</f>
        <v>0</v>
      </c>
      <c r="D600" s="28">
        <f t="shared" si="126"/>
        <v>0</v>
      </c>
      <c r="E600" s="28">
        <f t="shared" si="126"/>
        <v>0</v>
      </c>
      <c r="F600" s="28">
        <f t="shared" si="126"/>
        <v>0</v>
      </c>
      <c r="G600" s="28">
        <f t="shared" si="126"/>
        <v>0</v>
      </c>
      <c r="H600" s="28">
        <f t="shared" si="126"/>
        <v>0</v>
      </c>
      <c r="I600" s="28">
        <f t="shared" si="126"/>
        <v>0</v>
      </c>
      <c r="J600" s="28">
        <f t="shared" si="126"/>
        <v>0</v>
      </c>
      <c r="K600" s="28">
        <f t="shared" si="126"/>
        <v>0</v>
      </c>
      <c r="L600" s="28">
        <f t="shared" si="126"/>
        <v>0</v>
      </c>
      <c r="M600" s="28">
        <f t="shared" si="126"/>
        <v>0</v>
      </c>
      <c r="N600" s="28">
        <f t="shared" si="126"/>
        <v>0</v>
      </c>
      <c r="O600" s="28">
        <f t="shared" si="126"/>
        <v>0</v>
      </c>
      <c r="P600" s="28">
        <f t="shared" si="126"/>
        <v>0</v>
      </c>
      <c r="Q600" s="28">
        <f t="shared" si="126"/>
        <v>0</v>
      </c>
      <c r="R600" s="28">
        <f t="shared" si="126"/>
        <v>0</v>
      </c>
      <c r="S600" s="28">
        <f t="shared" si="126"/>
        <v>0</v>
      </c>
      <c r="T600" s="28">
        <f t="shared" si="126"/>
        <v>0</v>
      </c>
      <c r="U600" s="28">
        <f t="shared" si="126"/>
        <v>0</v>
      </c>
      <c r="V600" s="28">
        <f t="shared" si="126"/>
        <v>0</v>
      </c>
      <c r="W600" s="28">
        <f t="shared" si="126"/>
        <v>0</v>
      </c>
      <c r="X600" s="28">
        <f t="shared" si="126"/>
        <v>0</v>
      </c>
      <c r="Y600" s="28">
        <f t="shared" si="126"/>
        <v>0</v>
      </c>
      <c r="Z600" s="28">
        <f t="shared" si="126"/>
        <v>0</v>
      </c>
      <c r="AA600" s="28">
        <f t="shared" si="126"/>
        <v>0</v>
      </c>
      <c r="AB600" s="28">
        <f t="shared" si="126"/>
        <v>0</v>
      </c>
      <c r="AC600" s="28">
        <f t="shared" si="126"/>
        <v>0</v>
      </c>
      <c r="AD600" s="28">
        <f t="shared" si="126"/>
        <v>0</v>
      </c>
      <c r="AE600" s="28">
        <f t="shared" si="12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27">+D606+D607+D609+D610+D611</f>
        <v>3.705975250604497E-5</v>
      </c>
      <c r="E604" s="28">
        <f t="shared" si="127"/>
        <v>3.2105324902596637E-4</v>
      </c>
      <c r="F604" s="28">
        <f t="shared" si="127"/>
        <v>1.7425222798101846E-3</v>
      </c>
      <c r="G604" s="28">
        <f t="shared" si="127"/>
        <v>0.19026364784078612</v>
      </c>
      <c r="H604" s="28">
        <f t="shared" si="127"/>
        <v>0.42703269951998657</v>
      </c>
      <c r="I604" s="28">
        <f t="shared" si="127"/>
        <v>0.93305277972605416</v>
      </c>
      <c r="J604" s="28">
        <f t="shared" si="127"/>
        <v>2.0854399268491948</v>
      </c>
      <c r="K604" s="28">
        <f t="shared" si="127"/>
        <v>2.1586104794779852</v>
      </c>
      <c r="L604" s="28">
        <f t="shared" si="127"/>
        <v>3.7713818981605107</v>
      </c>
      <c r="M604" s="28">
        <f t="shared" si="127"/>
        <v>5.2618627087775582</v>
      </c>
      <c r="N604" s="28">
        <f t="shared" si="127"/>
        <v>8.3321496144639209</v>
      </c>
      <c r="O604" s="28">
        <f t="shared" si="127"/>
        <v>8.7494050765354139</v>
      </c>
      <c r="P604" s="28">
        <f t="shared" si="127"/>
        <v>12.412294260327011</v>
      </c>
      <c r="Q604" s="28">
        <f t="shared" si="127"/>
        <v>15.439608635738844</v>
      </c>
      <c r="R604" s="28">
        <f t="shared" si="127"/>
        <v>20.003708037991089</v>
      </c>
      <c r="S604" s="28">
        <f t="shared" si="127"/>
        <v>23.520091086409856</v>
      </c>
      <c r="T604" s="28">
        <f t="shared" si="127"/>
        <v>30.908518632430159</v>
      </c>
      <c r="U604" s="28">
        <f t="shared" si="127"/>
        <v>42.486312750982961</v>
      </c>
      <c r="V604" s="28">
        <f t="shared" si="127"/>
        <v>48.700001595093951</v>
      </c>
      <c r="W604" s="28">
        <f t="shared" si="127"/>
        <v>58.296366947213969</v>
      </c>
      <c r="X604" s="28">
        <f t="shared" si="127"/>
        <v>72.520104003414588</v>
      </c>
      <c r="Y604" s="28">
        <f t="shared" si="127"/>
        <v>91.006178318329489</v>
      </c>
      <c r="Z604" s="28">
        <f t="shared" si="127"/>
        <v>99.420212295048728</v>
      </c>
      <c r="AA604" s="28">
        <f t="shared" si="127"/>
        <v>116.62051890785833</v>
      </c>
      <c r="AB604" s="28">
        <f t="shared" si="127"/>
        <v>123.39589873120298</v>
      </c>
      <c r="AC604" s="28">
        <f t="shared" si="127"/>
        <v>141.19070987565044</v>
      </c>
      <c r="AD604" s="28">
        <f t="shared" si="127"/>
        <v>162.29377813419791</v>
      </c>
      <c r="AE604" s="28">
        <f t="shared" si="127"/>
        <v>195.37956310971248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8">+C478</f>
        <v>0</v>
      </c>
      <c r="D606" s="37">
        <f t="shared" si="128"/>
        <v>0</v>
      </c>
      <c r="E606" s="37">
        <f t="shared" si="128"/>
        <v>0</v>
      </c>
      <c r="F606" s="37">
        <f t="shared" si="128"/>
        <v>0</v>
      </c>
      <c r="G606" s="37">
        <f t="shared" si="128"/>
        <v>0</v>
      </c>
      <c r="H606" s="37">
        <f t="shared" si="128"/>
        <v>0</v>
      </c>
      <c r="I606" s="37">
        <f t="shared" si="128"/>
        <v>0</v>
      </c>
      <c r="J606" s="37">
        <f t="shared" si="128"/>
        <v>0</v>
      </c>
      <c r="K606" s="37">
        <f t="shared" si="128"/>
        <v>0</v>
      </c>
      <c r="L606" s="37">
        <f t="shared" si="128"/>
        <v>0</v>
      </c>
      <c r="M606" s="37">
        <f t="shared" si="128"/>
        <v>0</v>
      </c>
      <c r="N606" s="37">
        <f t="shared" si="128"/>
        <v>0</v>
      </c>
      <c r="O606" s="37">
        <f t="shared" si="128"/>
        <v>0</v>
      </c>
      <c r="P606" s="37">
        <f t="shared" si="128"/>
        <v>0</v>
      </c>
      <c r="Q606" s="37">
        <f t="shared" si="128"/>
        <v>0</v>
      </c>
      <c r="R606" s="37">
        <f t="shared" si="128"/>
        <v>0</v>
      </c>
      <c r="S606" s="37">
        <f t="shared" si="128"/>
        <v>0</v>
      </c>
      <c r="T606" s="37">
        <f t="shared" si="128"/>
        <v>0</v>
      </c>
      <c r="U606" s="37">
        <f t="shared" si="128"/>
        <v>0</v>
      </c>
      <c r="V606" s="37">
        <f t="shared" si="128"/>
        <v>0</v>
      </c>
      <c r="W606" s="37">
        <f t="shared" si="128"/>
        <v>0</v>
      </c>
      <c r="X606" s="37">
        <f t="shared" si="128"/>
        <v>0</v>
      </c>
      <c r="Y606" s="37">
        <f t="shared" si="128"/>
        <v>0</v>
      </c>
      <c r="Z606" s="37">
        <f t="shared" si="128"/>
        <v>0</v>
      </c>
      <c r="AA606" s="37">
        <f t="shared" si="128"/>
        <v>0</v>
      </c>
      <c r="AB606" s="37">
        <f t="shared" si="128"/>
        <v>0</v>
      </c>
      <c r="AC606" s="37">
        <f t="shared" si="128"/>
        <v>0</v>
      </c>
      <c r="AD606" s="37">
        <f t="shared" si="128"/>
        <v>0</v>
      </c>
      <c r="AE606" s="37">
        <f t="shared" si="12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29">+C489</f>
        <v>0</v>
      </c>
      <c r="D607" s="37">
        <f t="shared" si="129"/>
        <v>0</v>
      </c>
      <c r="E607" s="37">
        <f t="shared" si="129"/>
        <v>0</v>
      </c>
      <c r="F607" s="37">
        <f t="shared" si="129"/>
        <v>0</v>
      </c>
      <c r="G607" s="37">
        <f t="shared" si="129"/>
        <v>0</v>
      </c>
      <c r="H607" s="37">
        <f t="shared" si="129"/>
        <v>0</v>
      </c>
      <c r="I607" s="37">
        <f t="shared" si="129"/>
        <v>0</v>
      </c>
      <c r="J607" s="37">
        <f t="shared" si="129"/>
        <v>0</v>
      </c>
      <c r="K607" s="37">
        <f t="shared" si="129"/>
        <v>0</v>
      </c>
      <c r="L607" s="37">
        <f t="shared" si="129"/>
        <v>0</v>
      </c>
      <c r="M607" s="37">
        <f t="shared" si="129"/>
        <v>0</v>
      </c>
      <c r="N607" s="37">
        <f t="shared" si="129"/>
        <v>0</v>
      </c>
      <c r="O607" s="37">
        <f t="shared" si="129"/>
        <v>0</v>
      </c>
      <c r="P607" s="37">
        <f t="shared" si="129"/>
        <v>0</v>
      </c>
      <c r="Q607" s="37">
        <f t="shared" si="129"/>
        <v>0</v>
      </c>
      <c r="R607" s="37">
        <f t="shared" si="129"/>
        <v>0</v>
      </c>
      <c r="S607" s="37">
        <f t="shared" si="129"/>
        <v>0</v>
      </c>
      <c r="T607" s="37">
        <f t="shared" si="129"/>
        <v>0</v>
      </c>
      <c r="U607" s="37">
        <f t="shared" si="129"/>
        <v>0</v>
      </c>
      <c r="V607" s="37">
        <f t="shared" si="129"/>
        <v>0</v>
      </c>
      <c r="W607" s="37">
        <f t="shared" si="129"/>
        <v>0</v>
      </c>
      <c r="X607" s="37">
        <f t="shared" si="129"/>
        <v>0</v>
      </c>
      <c r="Y607" s="37">
        <f t="shared" si="129"/>
        <v>0</v>
      </c>
      <c r="Z607" s="37">
        <f t="shared" si="129"/>
        <v>0</v>
      </c>
      <c r="AA607" s="37">
        <f t="shared" si="129"/>
        <v>0</v>
      </c>
      <c r="AB607" s="37">
        <f t="shared" si="129"/>
        <v>0</v>
      </c>
      <c r="AC607" s="37">
        <f t="shared" si="129"/>
        <v>0</v>
      </c>
      <c r="AD607" s="37">
        <f t="shared" si="129"/>
        <v>0</v>
      </c>
      <c r="AE607" s="37">
        <f t="shared" si="12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0">+C502</f>
        <v>0</v>
      </c>
      <c r="D609" s="37">
        <f t="shared" si="130"/>
        <v>0</v>
      </c>
      <c r="E609" s="37">
        <f t="shared" si="130"/>
        <v>0</v>
      </c>
      <c r="F609" s="37">
        <f t="shared" si="130"/>
        <v>0</v>
      </c>
      <c r="G609" s="37">
        <f t="shared" si="130"/>
        <v>0</v>
      </c>
      <c r="H609" s="37">
        <f t="shared" si="130"/>
        <v>0</v>
      </c>
      <c r="I609" s="37">
        <f t="shared" si="130"/>
        <v>0</v>
      </c>
      <c r="J609" s="37">
        <f t="shared" si="130"/>
        <v>0</v>
      </c>
      <c r="K609" s="37">
        <f t="shared" si="130"/>
        <v>0</v>
      </c>
      <c r="L609" s="37">
        <f t="shared" si="130"/>
        <v>0</v>
      </c>
      <c r="M609" s="37">
        <f t="shared" si="130"/>
        <v>0</v>
      </c>
      <c r="N609" s="37">
        <f t="shared" si="130"/>
        <v>0</v>
      </c>
      <c r="O609" s="37">
        <f t="shared" si="130"/>
        <v>0</v>
      </c>
      <c r="P609" s="37">
        <f t="shared" si="130"/>
        <v>0</v>
      </c>
      <c r="Q609" s="37">
        <f t="shared" si="130"/>
        <v>0</v>
      </c>
      <c r="R609" s="37">
        <f t="shared" si="130"/>
        <v>0</v>
      </c>
      <c r="S609" s="37">
        <f t="shared" si="130"/>
        <v>0</v>
      </c>
      <c r="T609" s="37">
        <f t="shared" si="130"/>
        <v>0</v>
      </c>
      <c r="U609" s="37">
        <f t="shared" si="130"/>
        <v>0</v>
      </c>
      <c r="V609" s="37">
        <f t="shared" si="130"/>
        <v>0</v>
      </c>
      <c r="W609" s="37">
        <f t="shared" si="130"/>
        <v>0</v>
      </c>
      <c r="X609" s="37">
        <f t="shared" si="130"/>
        <v>0</v>
      </c>
      <c r="Y609" s="37">
        <f t="shared" si="130"/>
        <v>0</v>
      </c>
      <c r="Z609" s="37">
        <f t="shared" si="130"/>
        <v>0</v>
      </c>
      <c r="AA609" s="37">
        <f t="shared" si="130"/>
        <v>0</v>
      </c>
      <c r="AB609" s="37">
        <f t="shared" si="130"/>
        <v>0</v>
      </c>
      <c r="AC609" s="37">
        <f t="shared" si="130"/>
        <v>0</v>
      </c>
      <c r="AD609" s="37">
        <f t="shared" si="130"/>
        <v>0</v>
      </c>
      <c r="AE609" s="37">
        <f t="shared" si="130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31">+D508</f>
        <v>3.705975250604497E-5</v>
      </c>
      <c r="E610" s="37">
        <f t="shared" si="131"/>
        <v>3.2105324902596637E-4</v>
      </c>
      <c r="F610" s="37">
        <f t="shared" si="131"/>
        <v>1.7425222798101846E-3</v>
      </c>
      <c r="G610" s="37">
        <f t="shared" si="131"/>
        <v>0.19026364784078612</v>
      </c>
      <c r="H610" s="37">
        <f t="shared" si="131"/>
        <v>0.42703269951998657</v>
      </c>
      <c r="I610" s="37">
        <f t="shared" si="131"/>
        <v>0.93305277972605416</v>
      </c>
      <c r="J610" s="37">
        <f t="shared" si="131"/>
        <v>2.0854399268491948</v>
      </c>
      <c r="K610" s="37">
        <f t="shared" si="131"/>
        <v>2.1586104794779852</v>
      </c>
      <c r="L610" s="37">
        <f t="shared" si="131"/>
        <v>3.7713818981605107</v>
      </c>
      <c r="M610" s="37">
        <f t="shared" si="131"/>
        <v>5.2618627087775582</v>
      </c>
      <c r="N610" s="37">
        <f t="shared" si="131"/>
        <v>8.3321496144639209</v>
      </c>
      <c r="O610" s="37">
        <f t="shared" si="131"/>
        <v>8.7494050765354139</v>
      </c>
      <c r="P610" s="37">
        <f t="shared" si="131"/>
        <v>12.412294260327011</v>
      </c>
      <c r="Q610" s="37">
        <f t="shared" si="131"/>
        <v>15.439608635738844</v>
      </c>
      <c r="R610" s="37">
        <f t="shared" si="131"/>
        <v>20.003708037991089</v>
      </c>
      <c r="S610" s="37">
        <f t="shared" si="131"/>
        <v>23.520091086409856</v>
      </c>
      <c r="T610" s="37">
        <f t="shared" si="131"/>
        <v>30.908518632430159</v>
      </c>
      <c r="U610" s="37">
        <f t="shared" si="131"/>
        <v>42.486312750982961</v>
      </c>
      <c r="V610" s="37">
        <f t="shared" si="131"/>
        <v>48.700001595093951</v>
      </c>
      <c r="W610" s="37">
        <f t="shared" si="131"/>
        <v>58.296366947213969</v>
      </c>
      <c r="X610" s="37">
        <f t="shared" si="131"/>
        <v>72.520104003414588</v>
      </c>
      <c r="Y610" s="37">
        <f t="shared" si="131"/>
        <v>91.006178318329489</v>
      </c>
      <c r="Z610" s="37">
        <f t="shared" si="131"/>
        <v>99.420212295048728</v>
      </c>
      <c r="AA610" s="37">
        <f t="shared" si="131"/>
        <v>116.62051890785833</v>
      </c>
      <c r="AB610" s="37">
        <f t="shared" si="131"/>
        <v>123.39589873120298</v>
      </c>
      <c r="AC610" s="37">
        <f t="shared" si="131"/>
        <v>141.19070987565044</v>
      </c>
      <c r="AD610" s="37">
        <f t="shared" si="131"/>
        <v>162.29377813419791</v>
      </c>
      <c r="AE610" s="37">
        <f t="shared" si="131"/>
        <v>195.37956310971248</v>
      </c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0</v>
      </c>
      <c r="AB611" s="37">
        <f t="shared" si="132"/>
        <v>0</v>
      </c>
      <c r="AC611" s="37">
        <f t="shared" si="132"/>
        <v>0</v>
      </c>
      <c r="AD611" s="37">
        <f t="shared" si="132"/>
        <v>0</v>
      </c>
      <c r="AE611" s="37">
        <f t="shared" si="13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0</v>
      </c>
      <c r="D656" s="28">
        <f t="shared" si="137"/>
        <v>3.705975250604497E-5</v>
      </c>
      <c r="E656" s="28">
        <f t="shared" si="137"/>
        <v>3.2105324902596637E-4</v>
      </c>
      <c r="F656" s="28">
        <f t="shared" si="137"/>
        <v>1.7425222798101846E-3</v>
      </c>
      <c r="G656" s="28">
        <f t="shared" si="137"/>
        <v>0.19026364784078612</v>
      </c>
      <c r="H656" s="28">
        <f t="shared" si="137"/>
        <v>0.42703269951998657</v>
      </c>
      <c r="I656" s="28">
        <f t="shared" si="137"/>
        <v>0.93305277972605416</v>
      </c>
      <c r="J656" s="28">
        <f t="shared" si="137"/>
        <v>2.0854399268491948</v>
      </c>
      <c r="K656" s="28">
        <f t="shared" si="137"/>
        <v>2.1586104794779852</v>
      </c>
      <c r="L656" s="28">
        <f t="shared" si="137"/>
        <v>3.7713818981605107</v>
      </c>
      <c r="M656" s="28">
        <f t="shared" si="137"/>
        <v>5.2618627087775582</v>
      </c>
      <c r="N656" s="28">
        <f t="shared" si="137"/>
        <v>8.3321496144639209</v>
      </c>
      <c r="O656" s="28">
        <f t="shared" si="137"/>
        <v>8.7494050765354139</v>
      </c>
      <c r="P656" s="28">
        <f t="shared" si="137"/>
        <v>12.412294260327011</v>
      </c>
      <c r="Q656" s="28">
        <f t="shared" si="137"/>
        <v>15.439608635738844</v>
      </c>
      <c r="R656" s="28">
        <f t="shared" si="137"/>
        <v>20.003708037991089</v>
      </c>
      <c r="S656" s="28">
        <f t="shared" si="137"/>
        <v>23.520091086409856</v>
      </c>
      <c r="T656" s="28">
        <f t="shared" si="137"/>
        <v>30.908518632430159</v>
      </c>
      <c r="U656" s="28">
        <f t="shared" si="137"/>
        <v>42.486312750982961</v>
      </c>
      <c r="V656" s="28">
        <f t="shared" si="137"/>
        <v>48.700001595093951</v>
      </c>
      <c r="W656" s="28">
        <f t="shared" si="137"/>
        <v>58.296366947213969</v>
      </c>
      <c r="X656" s="28">
        <f t="shared" si="137"/>
        <v>72.520104003414588</v>
      </c>
      <c r="Y656" s="28">
        <f t="shared" si="137"/>
        <v>91.006178318329489</v>
      </c>
      <c r="Z656" s="28">
        <f t="shared" si="137"/>
        <v>99.420212295048728</v>
      </c>
      <c r="AA656" s="28">
        <f t="shared" si="137"/>
        <v>116.62051890785833</v>
      </c>
      <c r="AB656" s="28">
        <f t="shared" si="137"/>
        <v>123.39589873120298</v>
      </c>
      <c r="AC656" s="28">
        <f t="shared" si="137"/>
        <v>141.19070987565044</v>
      </c>
      <c r="AD656" s="28">
        <f t="shared" si="137"/>
        <v>162.29377813419791</v>
      </c>
      <c r="AE656" s="28">
        <f t="shared" si="137"/>
        <v>195.37956310971248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0</v>
      </c>
      <c r="D658" s="28">
        <f t="shared" si="139"/>
        <v>3.705975250604497E-5</v>
      </c>
      <c r="E658" s="28">
        <f t="shared" si="139"/>
        <v>3.2105324902596637E-4</v>
      </c>
      <c r="F658" s="28">
        <f t="shared" si="139"/>
        <v>1.7425222798101846E-3</v>
      </c>
      <c r="G658" s="28">
        <f t="shared" si="139"/>
        <v>0.19026364784078612</v>
      </c>
      <c r="H658" s="28">
        <f t="shared" si="139"/>
        <v>0.42703269951998657</v>
      </c>
      <c r="I658" s="28">
        <f t="shared" si="139"/>
        <v>0.93305277972605416</v>
      </c>
      <c r="J658" s="28">
        <f t="shared" si="139"/>
        <v>2.0854399268491948</v>
      </c>
      <c r="K658" s="28">
        <f t="shared" si="139"/>
        <v>2.1586104794779852</v>
      </c>
      <c r="L658" s="28">
        <f t="shared" si="139"/>
        <v>3.7713818981605107</v>
      </c>
      <c r="M658" s="28">
        <f t="shared" si="139"/>
        <v>5.2618627087775582</v>
      </c>
      <c r="N658" s="28">
        <f t="shared" si="139"/>
        <v>8.3321496144639209</v>
      </c>
      <c r="O658" s="28">
        <f t="shared" si="139"/>
        <v>8.7494050765354139</v>
      </c>
      <c r="P658" s="28">
        <f t="shared" si="139"/>
        <v>12.412294260327011</v>
      </c>
      <c r="Q658" s="28">
        <f t="shared" si="139"/>
        <v>15.439608635738844</v>
      </c>
      <c r="R658" s="28">
        <f t="shared" si="139"/>
        <v>20.003708037991089</v>
      </c>
      <c r="S658" s="28">
        <f t="shared" si="139"/>
        <v>23.520091086409856</v>
      </c>
      <c r="T658" s="28">
        <f t="shared" si="139"/>
        <v>30.908518632430159</v>
      </c>
      <c r="U658" s="28">
        <f t="shared" si="139"/>
        <v>42.486312750982961</v>
      </c>
      <c r="V658" s="28">
        <f t="shared" si="139"/>
        <v>48.700001595093951</v>
      </c>
      <c r="W658" s="28">
        <f t="shared" si="139"/>
        <v>58.296366947213969</v>
      </c>
      <c r="X658" s="28">
        <f t="shared" si="139"/>
        <v>72.520104003414588</v>
      </c>
      <c r="Y658" s="28">
        <f t="shared" si="139"/>
        <v>91.006178318329489</v>
      </c>
      <c r="Z658" s="28">
        <f t="shared" si="139"/>
        <v>99.420212295048728</v>
      </c>
      <c r="AA658" s="28">
        <f t="shared" si="139"/>
        <v>116.62051890785833</v>
      </c>
      <c r="AB658" s="28">
        <f t="shared" si="139"/>
        <v>123.39589873120298</v>
      </c>
      <c r="AC658" s="28">
        <f t="shared" si="139"/>
        <v>141.19070987565044</v>
      </c>
      <c r="AD658" s="28">
        <f t="shared" si="139"/>
        <v>162.29377813419791</v>
      </c>
      <c r="AE658" s="28">
        <f t="shared" si="139"/>
        <v>195.37956310971248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412" priority="247" operator="equal">
      <formula>0</formula>
    </cfRule>
  </conditionalFormatting>
  <conditionalFormatting sqref="AD2:AE2">
    <cfRule type="cellIs" dxfId="411" priority="111" operator="equal">
      <formula>0</formula>
    </cfRule>
  </conditionalFormatting>
  <conditionalFormatting sqref="C434:C437 C425:C431">
    <cfRule type="cellIs" dxfId="410" priority="77" operator="lessThan">
      <formula>0</formula>
    </cfRule>
  </conditionalFormatting>
  <conditionalFormatting sqref="C613">
    <cfRule type="cellIs" dxfId="409" priority="76" operator="lessThan">
      <formula>0</formula>
    </cfRule>
  </conditionalFormatting>
  <conditionalFormatting sqref="C432:C433">
    <cfRule type="cellIs" dxfId="408" priority="75" operator="lessThan">
      <formula>0</formula>
    </cfRule>
  </conditionalFormatting>
  <conditionalFormatting sqref="C555:C581">
    <cfRule type="cellIs" dxfId="407" priority="74" operator="lessThan">
      <formula>0</formula>
    </cfRule>
  </conditionalFormatting>
  <conditionalFormatting sqref="C624:C638">
    <cfRule type="cellIs" dxfId="406" priority="73" operator="lessThan">
      <formula>0</formula>
    </cfRule>
  </conditionalFormatting>
  <conditionalFormatting sqref="C659">
    <cfRule type="cellIs" dxfId="405" priority="72" operator="lessThan">
      <formula>0</formula>
    </cfRule>
  </conditionalFormatting>
  <conditionalFormatting sqref="C660">
    <cfRule type="cellIs" dxfId="404" priority="71" operator="lessThan">
      <formula>0</formula>
    </cfRule>
  </conditionalFormatting>
  <conditionalFormatting sqref="C661">
    <cfRule type="cellIs" dxfId="403" priority="70" operator="lessThan">
      <formula>0</formula>
    </cfRule>
  </conditionalFormatting>
  <conditionalFormatting sqref="C609">
    <cfRule type="cellIs" dxfId="402" priority="69" operator="lessThan">
      <formula>0</formula>
    </cfRule>
  </conditionalFormatting>
  <conditionalFormatting sqref="C610">
    <cfRule type="cellIs" dxfId="401" priority="68" operator="lessThan">
      <formula>0</formula>
    </cfRule>
  </conditionalFormatting>
  <conditionalFormatting sqref="C611">
    <cfRule type="cellIs" dxfId="400" priority="67" operator="lessThan">
      <formula>0</formula>
    </cfRule>
  </conditionalFormatting>
  <conditionalFormatting sqref="C606:C607">
    <cfRule type="cellIs" dxfId="399" priority="66" operator="lessThan">
      <formula>0</formula>
    </cfRule>
  </conditionalFormatting>
  <conditionalFormatting sqref="C191:C210 C212:C225 C227:C270 C273:C278 C280:C286 C292:C296">
    <cfRule type="cellIs" dxfId="398" priority="65" operator="lessThan">
      <formula>0</formula>
    </cfRule>
  </conditionalFormatting>
  <conditionalFormatting sqref="C271">
    <cfRule type="cellIs" dxfId="397" priority="64" operator="lessThan">
      <formula>0</formula>
    </cfRule>
  </conditionalFormatting>
  <conditionalFormatting sqref="C287">
    <cfRule type="cellIs" dxfId="396" priority="63" operator="lessThan">
      <formula>0</formula>
    </cfRule>
  </conditionalFormatting>
  <conditionalFormatting sqref="C291">
    <cfRule type="cellIs" dxfId="395" priority="62" operator="lessThan">
      <formula>0</formula>
    </cfRule>
  </conditionalFormatting>
  <conditionalFormatting sqref="C226">
    <cfRule type="cellIs" dxfId="394" priority="60" operator="lessThan">
      <formula>0</formula>
    </cfRule>
  </conditionalFormatting>
  <conditionalFormatting sqref="C211">
    <cfRule type="cellIs" dxfId="393" priority="61" operator="lessThan">
      <formula>0</formula>
    </cfRule>
  </conditionalFormatting>
  <conditionalFormatting sqref="C272">
    <cfRule type="cellIs" dxfId="392" priority="59" operator="lessThan">
      <formula>0</formula>
    </cfRule>
  </conditionalFormatting>
  <conditionalFormatting sqref="C279">
    <cfRule type="cellIs" dxfId="391" priority="58" operator="lessThan">
      <formula>0</formula>
    </cfRule>
  </conditionalFormatting>
  <conditionalFormatting sqref="C288:C290">
    <cfRule type="cellIs" dxfId="390" priority="57" operator="lessThan">
      <formula>0</formula>
    </cfRule>
  </conditionalFormatting>
  <conditionalFormatting sqref="C297:C354 C356:C424">
    <cfRule type="cellIs" dxfId="389" priority="56" operator="lessThan">
      <formula>0</formula>
    </cfRule>
  </conditionalFormatting>
  <conditionalFormatting sqref="C526:C554">
    <cfRule type="cellIs" dxfId="388" priority="55" operator="lessThan">
      <formula>0</formula>
    </cfRule>
  </conditionalFormatting>
  <conditionalFormatting sqref="C524:C525">
    <cfRule type="cellIs" dxfId="387" priority="54" operator="lessThan">
      <formula>0</formula>
    </cfRule>
  </conditionalFormatting>
  <conditionalFormatting sqref="C614:C623">
    <cfRule type="cellIs" dxfId="386" priority="53" operator="lessThan">
      <formula>0</formula>
    </cfRule>
  </conditionalFormatting>
  <conditionalFormatting sqref="C355">
    <cfRule type="cellIs" dxfId="385" priority="52" operator="lessThan">
      <formula>0</formula>
    </cfRule>
  </conditionalFormatting>
  <conditionalFormatting sqref="C453">
    <cfRule type="cellIs" dxfId="384" priority="51" operator="lessThan">
      <formula>0</formula>
    </cfRule>
  </conditionalFormatting>
  <conditionalFormatting sqref="C453">
    <cfRule type="cellIs" dxfId="383" priority="49" operator="equal">
      <formula>0</formula>
    </cfRule>
    <cfRule type="cellIs" dxfId="382" priority="50" operator="equal">
      <formula>0</formula>
    </cfRule>
  </conditionalFormatting>
  <conditionalFormatting sqref="C597">
    <cfRule type="cellIs" dxfId="381" priority="48" operator="lessThan">
      <formula>0</formula>
    </cfRule>
  </conditionalFormatting>
  <conditionalFormatting sqref="C597">
    <cfRule type="cellIs" dxfId="380" priority="46" operator="equal">
      <formula>0</formula>
    </cfRule>
    <cfRule type="cellIs" dxfId="379" priority="47" operator="equal">
      <formula>0</formula>
    </cfRule>
  </conditionalFormatting>
  <conditionalFormatting sqref="C654">
    <cfRule type="cellIs" dxfId="378" priority="45" operator="lessThan">
      <formula>0</formula>
    </cfRule>
  </conditionalFormatting>
  <conditionalFormatting sqref="C654">
    <cfRule type="cellIs" dxfId="377" priority="43" operator="equal">
      <formula>0</formula>
    </cfRule>
    <cfRule type="cellIs" dxfId="376" priority="44" operator="equal">
      <formula>0</formula>
    </cfRule>
  </conditionalFormatting>
  <conditionalFormatting sqref="A425:B426 A430:B431 A434:B437 A427:A429">
    <cfRule type="cellIs" dxfId="375" priority="42" operator="lessThan">
      <formula>0</formula>
    </cfRule>
  </conditionalFormatting>
  <conditionalFormatting sqref="A432:B433">
    <cfRule type="cellIs" dxfId="374" priority="41" operator="lessThan">
      <formula>0</formula>
    </cfRule>
  </conditionalFormatting>
  <conditionalFormatting sqref="B555 A576:B581">
    <cfRule type="cellIs" dxfId="373" priority="40" operator="lessThan">
      <formula>0</formula>
    </cfRule>
  </conditionalFormatting>
  <conditionalFormatting sqref="A633:B638 B624">
    <cfRule type="cellIs" dxfId="372" priority="39" operator="lessThan">
      <formula>0</formula>
    </cfRule>
  </conditionalFormatting>
  <conditionalFormatting sqref="A661:B661">
    <cfRule type="cellIs" dxfId="371" priority="38" operator="lessThan">
      <formula>0</formula>
    </cfRule>
  </conditionalFormatting>
  <conditionalFormatting sqref="B659:B660">
    <cfRule type="cellIs" dxfId="370" priority="37" operator="lessThan">
      <formula>0</formula>
    </cfRule>
  </conditionalFormatting>
  <conditionalFormatting sqref="B613">
    <cfRule type="cellIs" dxfId="369" priority="36" operator="lessThan">
      <formula>0</formula>
    </cfRule>
  </conditionalFormatting>
  <conditionalFormatting sqref="D434:AE437 D425:AE431">
    <cfRule type="cellIs" dxfId="368" priority="35" operator="lessThan">
      <formula>0</formula>
    </cfRule>
  </conditionalFormatting>
  <conditionalFormatting sqref="D613:AE613">
    <cfRule type="cellIs" dxfId="367" priority="34" operator="lessThan">
      <formula>0</formula>
    </cfRule>
  </conditionalFormatting>
  <conditionalFormatting sqref="D432:AE433">
    <cfRule type="cellIs" dxfId="366" priority="33" operator="lessThan">
      <formula>0</formula>
    </cfRule>
  </conditionalFormatting>
  <conditionalFormatting sqref="D555:AE581">
    <cfRule type="cellIs" dxfId="365" priority="32" operator="lessThan">
      <formula>0</formula>
    </cfRule>
  </conditionalFormatting>
  <conditionalFormatting sqref="D624:AE638">
    <cfRule type="cellIs" dxfId="364" priority="31" operator="lessThan">
      <formula>0</formula>
    </cfRule>
  </conditionalFormatting>
  <conditionalFormatting sqref="D659:AE659">
    <cfRule type="cellIs" dxfId="363" priority="30" operator="lessThan">
      <formula>0</formula>
    </cfRule>
  </conditionalFormatting>
  <conditionalFormatting sqref="D660:AE660">
    <cfRule type="cellIs" dxfId="362" priority="29" operator="lessThan">
      <formula>0</formula>
    </cfRule>
  </conditionalFormatting>
  <conditionalFormatting sqref="D661:AE661">
    <cfRule type="cellIs" dxfId="361" priority="28" operator="lessThan">
      <formula>0</formula>
    </cfRule>
  </conditionalFormatting>
  <conditionalFormatting sqref="D609:AE609">
    <cfRule type="cellIs" dxfId="360" priority="27" operator="lessThan">
      <formula>0</formula>
    </cfRule>
  </conditionalFormatting>
  <conditionalFormatting sqref="D610:AE610">
    <cfRule type="cellIs" dxfId="359" priority="26" operator="lessThan">
      <formula>0</formula>
    </cfRule>
  </conditionalFormatting>
  <conditionalFormatting sqref="D611:AE611">
    <cfRule type="cellIs" dxfId="358" priority="25" operator="lessThan">
      <formula>0</formula>
    </cfRule>
  </conditionalFormatting>
  <conditionalFormatting sqref="D606:AE607">
    <cfRule type="cellIs" dxfId="357" priority="24" operator="lessThan">
      <formula>0</formula>
    </cfRule>
  </conditionalFormatting>
  <conditionalFormatting sqref="D191:AE210 D212:AE225 D227:AE270 D273:AE278 D280:AE286 D292:AE296">
    <cfRule type="cellIs" dxfId="356" priority="23" operator="lessThan">
      <formula>0</formula>
    </cfRule>
  </conditionalFormatting>
  <conditionalFormatting sqref="D271:AE271">
    <cfRule type="cellIs" dxfId="355" priority="22" operator="lessThan">
      <formula>0</formula>
    </cfRule>
  </conditionalFormatting>
  <conditionalFormatting sqref="D287:AE287">
    <cfRule type="cellIs" dxfId="354" priority="21" operator="lessThan">
      <formula>0</formula>
    </cfRule>
  </conditionalFormatting>
  <conditionalFormatting sqref="D291:AE291">
    <cfRule type="cellIs" dxfId="353" priority="20" operator="lessThan">
      <formula>0</formula>
    </cfRule>
  </conditionalFormatting>
  <conditionalFormatting sqref="D226:AE226">
    <cfRule type="cellIs" dxfId="352" priority="18" operator="lessThan">
      <formula>0</formula>
    </cfRule>
  </conditionalFormatting>
  <conditionalFormatting sqref="D211:AE211">
    <cfRule type="cellIs" dxfId="351" priority="19" operator="lessThan">
      <formula>0</formula>
    </cfRule>
  </conditionalFormatting>
  <conditionalFormatting sqref="D272:AE272">
    <cfRule type="cellIs" dxfId="350" priority="17" operator="lessThan">
      <formula>0</formula>
    </cfRule>
  </conditionalFormatting>
  <conditionalFormatting sqref="D279:AE279">
    <cfRule type="cellIs" dxfId="349" priority="16" operator="lessThan">
      <formula>0</formula>
    </cfRule>
  </conditionalFormatting>
  <conditionalFormatting sqref="D288:AE290">
    <cfRule type="cellIs" dxfId="348" priority="15" operator="lessThan">
      <formula>0</formula>
    </cfRule>
  </conditionalFormatting>
  <conditionalFormatting sqref="D297:AE354 D356:AE424">
    <cfRule type="cellIs" dxfId="347" priority="14" operator="lessThan">
      <formula>0</formula>
    </cfRule>
  </conditionalFormatting>
  <conditionalFormatting sqref="D526:AE554">
    <cfRule type="cellIs" dxfId="346" priority="13" operator="lessThan">
      <formula>0</formula>
    </cfRule>
  </conditionalFormatting>
  <conditionalFormatting sqref="D524:AE525">
    <cfRule type="cellIs" dxfId="345" priority="12" operator="lessThan">
      <formula>0</formula>
    </cfRule>
  </conditionalFormatting>
  <conditionalFormatting sqref="D614:AE623">
    <cfRule type="cellIs" dxfId="344" priority="11" operator="lessThan">
      <formula>0</formula>
    </cfRule>
  </conditionalFormatting>
  <conditionalFormatting sqref="D355:AE355">
    <cfRule type="cellIs" dxfId="343" priority="10" operator="lessThan">
      <formula>0</formula>
    </cfRule>
  </conditionalFormatting>
  <conditionalFormatting sqref="D453:AE453">
    <cfRule type="cellIs" dxfId="342" priority="9" operator="lessThan">
      <formula>0</formula>
    </cfRule>
  </conditionalFormatting>
  <conditionalFormatting sqref="D453:AE453">
    <cfRule type="cellIs" dxfId="341" priority="7" operator="equal">
      <formula>0</formula>
    </cfRule>
    <cfRule type="cellIs" dxfId="340" priority="8" operator="equal">
      <formula>0</formula>
    </cfRule>
  </conditionalFormatting>
  <conditionalFormatting sqref="D597:AE597">
    <cfRule type="cellIs" dxfId="339" priority="6" operator="lessThan">
      <formula>0</formula>
    </cfRule>
  </conditionalFormatting>
  <conditionalFormatting sqref="D597:AE597">
    <cfRule type="cellIs" dxfId="338" priority="4" operator="equal">
      <formula>0</formula>
    </cfRule>
    <cfRule type="cellIs" dxfId="337" priority="5" operator="equal">
      <formula>0</formula>
    </cfRule>
  </conditionalFormatting>
  <conditionalFormatting sqref="D654:AE654">
    <cfRule type="cellIs" dxfId="336" priority="3" operator="lessThan">
      <formula>0</formula>
    </cfRule>
  </conditionalFormatting>
  <conditionalFormatting sqref="D654:AE654">
    <cfRule type="cellIs" dxfId="335" priority="1" operator="equal">
      <formula>0</formula>
    </cfRule>
    <cfRule type="cellIs" dxfId="334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0</v>
      </c>
      <c r="Z4" s="28">
        <f t="shared" si="0"/>
        <v>0</v>
      </c>
      <c r="AA4" s="28">
        <f t="shared" si="0"/>
        <v>0</v>
      </c>
      <c r="AB4" s="28">
        <f t="shared" si="0"/>
        <v>0</v>
      </c>
      <c r="AC4" s="28">
        <f t="shared" si="0"/>
        <v>0</v>
      </c>
      <c r="AD4" s="28">
        <f t="shared" si="0"/>
        <v>0</v>
      </c>
      <c r="AE4" s="28">
        <f t="shared" si="0"/>
        <v>0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0</v>
      </c>
      <c r="Z111" s="21">
        <f t="shared" si="27"/>
        <v>0</v>
      </c>
      <c r="AA111" s="21">
        <f t="shared" si="27"/>
        <v>0</v>
      </c>
      <c r="AB111" s="21">
        <f t="shared" si="27"/>
        <v>0</v>
      </c>
      <c r="AC111" s="21">
        <f t="shared" si="27"/>
        <v>0</v>
      </c>
      <c r="AD111" s="21">
        <f t="shared" si="27"/>
        <v>0</v>
      </c>
      <c r="AE111" s="21">
        <f t="shared" si="27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0">+D144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2">+D155+D156+D157+D158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3">+D161+D169+D171+D172</f>
        <v>0</v>
      </c>
      <c r="E160" s="21">
        <f t="shared" si="33"/>
        <v>0</v>
      </c>
      <c r="F160" s="21">
        <f t="shared" si="33"/>
        <v>0</v>
      </c>
      <c r="G160" s="21">
        <f t="shared" si="33"/>
        <v>0</v>
      </c>
      <c r="H160" s="21">
        <f t="shared" si="33"/>
        <v>0</v>
      </c>
      <c r="I160" s="21">
        <f t="shared" si="33"/>
        <v>0</v>
      </c>
      <c r="J160" s="21">
        <f t="shared" si="33"/>
        <v>0</v>
      </c>
      <c r="K160" s="21">
        <f t="shared" si="33"/>
        <v>0</v>
      </c>
      <c r="L160" s="21">
        <f t="shared" si="33"/>
        <v>0</v>
      </c>
      <c r="M160" s="21">
        <f t="shared" si="33"/>
        <v>0</v>
      </c>
      <c r="N160" s="21">
        <f t="shared" si="33"/>
        <v>0</v>
      </c>
      <c r="O160" s="21">
        <f t="shared" si="33"/>
        <v>0</v>
      </c>
      <c r="P160" s="21">
        <f t="shared" si="33"/>
        <v>0</v>
      </c>
      <c r="Q160" s="21">
        <f t="shared" si="33"/>
        <v>0</v>
      </c>
      <c r="R160" s="21">
        <f t="shared" si="33"/>
        <v>0</v>
      </c>
      <c r="S160" s="21">
        <f t="shared" si="33"/>
        <v>0</v>
      </c>
      <c r="T160" s="21">
        <f t="shared" si="33"/>
        <v>0</v>
      </c>
      <c r="U160" s="21">
        <f t="shared" si="33"/>
        <v>0</v>
      </c>
      <c r="V160" s="21">
        <f t="shared" si="33"/>
        <v>0</v>
      </c>
      <c r="W160" s="21">
        <f t="shared" si="33"/>
        <v>0</v>
      </c>
      <c r="X160" s="21">
        <f t="shared" si="33"/>
        <v>0</v>
      </c>
      <c r="Y160" s="21">
        <f t="shared" si="33"/>
        <v>0</v>
      </c>
      <c r="Z160" s="21">
        <f t="shared" si="33"/>
        <v>0</v>
      </c>
      <c r="AA160" s="21">
        <f t="shared" si="33"/>
        <v>0</v>
      </c>
      <c r="AB160" s="21">
        <f t="shared" si="33"/>
        <v>0</v>
      </c>
      <c r="AC160" s="21">
        <f t="shared" si="33"/>
        <v>0</v>
      </c>
      <c r="AD160" s="21">
        <f t="shared" si="33"/>
        <v>0</v>
      </c>
      <c r="AE160" s="21">
        <f t="shared" si="33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4">+D162+D163+D164+D165+D166+D167</f>
        <v>0</v>
      </c>
      <c r="E161" s="21">
        <f t="shared" si="34"/>
        <v>0</v>
      </c>
      <c r="F161" s="21">
        <f t="shared" si="34"/>
        <v>0</v>
      </c>
      <c r="G161" s="21">
        <f t="shared" si="34"/>
        <v>0</v>
      </c>
      <c r="H161" s="21">
        <f t="shared" si="34"/>
        <v>0</v>
      </c>
      <c r="I161" s="21">
        <f t="shared" si="34"/>
        <v>0</v>
      </c>
      <c r="J161" s="21">
        <f t="shared" si="34"/>
        <v>0</v>
      </c>
      <c r="K161" s="21">
        <f t="shared" si="34"/>
        <v>0</v>
      </c>
      <c r="L161" s="21">
        <f t="shared" si="34"/>
        <v>0</v>
      </c>
      <c r="M161" s="21">
        <f t="shared" si="34"/>
        <v>0</v>
      </c>
      <c r="N161" s="21">
        <f t="shared" si="34"/>
        <v>0</v>
      </c>
      <c r="O161" s="21">
        <f t="shared" si="34"/>
        <v>0</v>
      </c>
      <c r="P161" s="21">
        <f t="shared" si="34"/>
        <v>0</v>
      </c>
      <c r="Q161" s="21">
        <f t="shared" si="34"/>
        <v>0</v>
      </c>
      <c r="R161" s="21">
        <f t="shared" si="34"/>
        <v>0</v>
      </c>
      <c r="S161" s="21">
        <f t="shared" si="34"/>
        <v>0</v>
      </c>
      <c r="T161" s="21">
        <f t="shared" si="34"/>
        <v>0</v>
      </c>
      <c r="U161" s="21">
        <f t="shared" si="34"/>
        <v>0</v>
      </c>
      <c r="V161" s="21">
        <f t="shared" si="34"/>
        <v>0</v>
      </c>
      <c r="W161" s="21">
        <f t="shared" si="34"/>
        <v>0</v>
      </c>
      <c r="X161" s="21">
        <f t="shared" si="34"/>
        <v>0</v>
      </c>
      <c r="Y161" s="21">
        <f t="shared" si="34"/>
        <v>0</v>
      </c>
      <c r="Z161" s="21">
        <f t="shared" si="34"/>
        <v>0</v>
      </c>
      <c r="AA161" s="21">
        <f t="shared" si="34"/>
        <v>0</v>
      </c>
      <c r="AB161" s="21">
        <f t="shared" si="34"/>
        <v>0</v>
      </c>
      <c r="AC161" s="21">
        <f t="shared" si="34"/>
        <v>0</v>
      </c>
      <c r="AD161" s="21">
        <f t="shared" si="34"/>
        <v>0</v>
      </c>
      <c r="AE161" s="21">
        <f t="shared" si="34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0</v>
      </c>
      <c r="Q173" s="21">
        <f t="shared" si="35"/>
        <v>0</v>
      </c>
      <c r="R173" s="21">
        <f t="shared" si="35"/>
        <v>0</v>
      </c>
      <c r="S173" s="21">
        <f t="shared" si="35"/>
        <v>0</v>
      </c>
      <c r="T173" s="21">
        <f t="shared" si="35"/>
        <v>0</v>
      </c>
      <c r="U173" s="21">
        <f t="shared" si="35"/>
        <v>0</v>
      </c>
      <c r="V173" s="21">
        <f t="shared" si="35"/>
        <v>0</v>
      </c>
      <c r="W173" s="21">
        <f t="shared" si="35"/>
        <v>0</v>
      </c>
      <c r="X173" s="21">
        <f t="shared" si="35"/>
        <v>0</v>
      </c>
      <c r="Y173" s="21">
        <f t="shared" si="35"/>
        <v>0</v>
      </c>
      <c r="Z173" s="21">
        <f t="shared" si="35"/>
        <v>0</v>
      </c>
      <c r="AA173" s="21">
        <f t="shared" si="35"/>
        <v>0</v>
      </c>
      <c r="AB173" s="21">
        <f t="shared" si="35"/>
        <v>0</v>
      </c>
      <c r="AC173" s="21">
        <f t="shared" si="35"/>
        <v>0</v>
      </c>
      <c r="AD173" s="21">
        <f t="shared" si="35"/>
        <v>0</v>
      </c>
      <c r="AE173" s="21">
        <f t="shared" si="35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0</v>
      </c>
      <c r="Q174" s="21">
        <f t="shared" si="36"/>
        <v>0</v>
      </c>
      <c r="R174" s="21">
        <f t="shared" si="36"/>
        <v>0</v>
      </c>
      <c r="S174" s="21">
        <f t="shared" si="36"/>
        <v>0</v>
      </c>
      <c r="T174" s="21">
        <f t="shared" si="36"/>
        <v>0</v>
      </c>
      <c r="U174" s="21">
        <f t="shared" si="36"/>
        <v>0</v>
      </c>
      <c r="V174" s="21">
        <f t="shared" si="36"/>
        <v>0</v>
      </c>
      <c r="W174" s="21">
        <f t="shared" si="36"/>
        <v>0</v>
      </c>
      <c r="X174" s="21">
        <f t="shared" si="36"/>
        <v>0</v>
      </c>
      <c r="Y174" s="21">
        <f t="shared" si="36"/>
        <v>0</v>
      </c>
      <c r="Z174" s="21">
        <f t="shared" si="36"/>
        <v>0</v>
      </c>
      <c r="AA174" s="21">
        <f t="shared" si="36"/>
        <v>0</v>
      </c>
      <c r="AB174" s="21">
        <f t="shared" si="36"/>
        <v>0</v>
      </c>
      <c r="AC174" s="21">
        <f t="shared" si="36"/>
        <v>0</v>
      </c>
      <c r="AD174" s="21">
        <f t="shared" si="36"/>
        <v>0</v>
      </c>
      <c r="AE174" s="21">
        <f t="shared" si="36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0</v>
      </c>
      <c r="Q455" s="28">
        <f t="shared" si="96"/>
        <v>0</v>
      </c>
      <c r="R455" s="28">
        <f t="shared" si="96"/>
        <v>0</v>
      </c>
      <c r="S455" s="28">
        <f t="shared" si="96"/>
        <v>0</v>
      </c>
      <c r="T455" s="28">
        <f t="shared" si="96"/>
        <v>0</v>
      </c>
      <c r="U455" s="28">
        <f t="shared" si="96"/>
        <v>0</v>
      </c>
      <c r="V455" s="28">
        <f t="shared" si="96"/>
        <v>0</v>
      </c>
      <c r="W455" s="28">
        <f t="shared" si="96"/>
        <v>0</v>
      </c>
      <c r="X455" s="28">
        <f t="shared" si="96"/>
        <v>0</v>
      </c>
      <c r="Y455" s="28">
        <f t="shared" si="96"/>
        <v>0</v>
      </c>
      <c r="Z455" s="28">
        <f t="shared" si="96"/>
        <v>0</v>
      </c>
      <c r="AA455" s="28">
        <f t="shared" si="96"/>
        <v>0</v>
      </c>
      <c r="AB455" s="28">
        <f t="shared" si="96"/>
        <v>0</v>
      </c>
      <c r="AC455" s="28">
        <f t="shared" si="96"/>
        <v>0</v>
      </c>
      <c r="AD455" s="28">
        <f t="shared" si="96"/>
        <v>0</v>
      </c>
      <c r="AE455" s="28">
        <f t="shared" si="96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0</v>
      </c>
      <c r="Q471" s="28">
        <f t="shared" si="101"/>
        <v>0</v>
      </c>
      <c r="R471" s="28">
        <f t="shared" si="101"/>
        <v>0</v>
      </c>
      <c r="S471" s="28">
        <f t="shared" si="101"/>
        <v>0</v>
      </c>
      <c r="T471" s="28">
        <f t="shared" si="101"/>
        <v>0</v>
      </c>
      <c r="U471" s="28">
        <f t="shared" si="101"/>
        <v>0</v>
      </c>
      <c r="V471" s="28">
        <f t="shared" si="101"/>
        <v>0</v>
      </c>
      <c r="W471" s="28">
        <f t="shared" si="101"/>
        <v>0</v>
      </c>
      <c r="X471" s="28">
        <f t="shared" si="101"/>
        <v>0</v>
      </c>
      <c r="Y471" s="28">
        <f t="shared" si="101"/>
        <v>0</v>
      </c>
      <c r="Z471" s="28">
        <f t="shared" si="101"/>
        <v>0</v>
      </c>
      <c r="AA471" s="28">
        <f t="shared" si="101"/>
        <v>0</v>
      </c>
      <c r="AB471" s="28">
        <f t="shared" si="101"/>
        <v>0</v>
      </c>
      <c r="AC471" s="28">
        <f t="shared" si="101"/>
        <v>0</v>
      </c>
      <c r="AD471" s="28">
        <f t="shared" si="101"/>
        <v>0</v>
      </c>
      <c r="AE471" s="28">
        <f t="shared" si="1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4">+D492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5">+D144</f>
        <v>0</v>
      </c>
      <c r="E492" s="37">
        <f t="shared" si="105"/>
        <v>0</v>
      </c>
      <c r="F492" s="37">
        <f t="shared" si="105"/>
        <v>0</v>
      </c>
      <c r="G492" s="37">
        <f t="shared" si="105"/>
        <v>0</v>
      </c>
      <c r="H492" s="37">
        <f t="shared" si="105"/>
        <v>0</v>
      </c>
      <c r="I492" s="37">
        <f t="shared" si="105"/>
        <v>0</v>
      </c>
      <c r="J492" s="37">
        <f t="shared" si="105"/>
        <v>0</v>
      </c>
      <c r="K492" s="37">
        <f t="shared" si="105"/>
        <v>0</v>
      </c>
      <c r="L492" s="37">
        <f t="shared" si="105"/>
        <v>0</v>
      </c>
      <c r="M492" s="37">
        <f t="shared" si="105"/>
        <v>0</v>
      </c>
      <c r="N492" s="37">
        <f t="shared" si="105"/>
        <v>0</v>
      </c>
      <c r="O492" s="37">
        <f t="shared" si="105"/>
        <v>0</v>
      </c>
      <c r="P492" s="37">
        <f t="shared" si="105"/>
        <v>0</v>
      </c>
      <c r="Q492" s="37">
        <f t="shared" si="105"/>
        <v>0</v>
      </c>
      <c r="R492" s="37">
        <f t="shared" si="105"/>
        <v>0</v>
      </c>
      <c r="S492" s="37">
        <f t="shared" si="105"/>
        <v>0</v>
      </c>
      <c r="T492" s="37">
        <f t="shared" si="105"/>
        <v>0</v>
      </c>
      <c r="U492" s="37">
        <f t="shared" si="105"/>
        <v>0</v>
      </c>
      <c r="V492" s="37">
        <f t="shared" si="105"/>
        <v>0</v>
      </c>
      <c r="W492" s="37">
        <f t="shared" si="105"/>
        <v>0</v>
      </c>
      <c r="X492" s="37">
        <f t="shared" si="105"/>
        <v>0</v>
      </c>
      <c r="Y492" s="37">
        <f t="shared" si="105"/>
        <v>0</v>
      </c>
      <c r="Z492" s="37">
        <f t="shared" si="105"/>
        <v>0</v>
      </c>
      <c r="AA492" s="37">
        <f t="shared" si="105"/>
        <v>0</v>
      </c>
      <c r="AB492" s="37">
        <f t="shared" si="105"/>
        <v>0</v>
      </c>
      <c r="AC492" s="37">
        <f t="shared" si="105"/>
        <v>0</v>
      </c>
      <c r="AD492" s="37">
        <f t="shared" si="105"/>
        <v>0</v>
      </c>
      <c r="AE492" s="37">
        <f t="shared" si="105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6">+D503+D504+D505+D506+D507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09">+D157</f>
        <v>0</v>
      </c>
      <c r="E505" s="37">
        <f t="shared" si="109"/>
        <v>0</v>
      </c>
      <c r="F505" s="37">
        <f t="shared" si="109"/>
        <v>0</v>
      </c>
      <c r="G505" s="37">
        <f t="shared" si="109"/>
        <v>0</v>
      </c>
      <c r="H505" s="37">
        <f t="shared" si="109"/>
        <v>0</v>
      </c>
      <c r="I505" s="37">
        <f t="shared" si="109"/>
        <v>0</v>
      </c>
      <c r="J505" s="37">
        <f t="shared" si="109"/>
        <v>0</v>
      </c>
      <c r="K505" s="37">
        <f t="shared" si="109"/>
        <v>0</v>
      </c>
      <c r="L505" s="37">
        <f t="shared" si="109"/>
        <v>0</v>
      </c>
      <c r="M505" s="37">
        <f t="shared" si="109"/>
        <v>0</v>
      </c>
      <c r="N505" s="37">
        <f t="shared" si="109"/>
        <v>0</v>
      </c>
      <c r="O505" s="37">
        <f t="shared" si="109"/>
        <v>0</v>
      </c>
      <c r="P505" s="37">
        <f t="shared" si="109"/>
        <v>0</v>
      </c>
      <c r="Q505" s="37">
        <f t="shared" si="109"/>
        <v>0</v>
      </c>
      <c r="R505" s="37">
        <f t="shared" si="109"/>
        <v>0</v>
      </c>
      <c r="S505" s="37">
        <f t="shared" si="109"/>
        <v>0</v>
      </c>
      <c r="T505" s="37">
        <f t="shared" si="109"/>
        <v>0</v>
      </c>
      <c r="U505" s="37">
        <f t="shared" si="109"/>
        <v>0</v>
      </c>
      <c r="V505" s="37">
        <f t="shared" si="109"/>
        <v>0</v>
      </c>
      <c r="W505" s="37">
        <f t="shared" si="109"/>
        <v>0</v>
      </c>
      <c r="X505" s="37">
        <f t="shared" si="109"/>
        <v>0</v>
      </c>
      <c r="Y505" s="37">
        <f t="shared" si="109"/>
        <v>0</v>
      </c>
      <c r="Z505" s="37">
        <f t="shared" si="109"/>
        <v>0</v>
      </c>
      <c r="AA505" s="37">
        <f t="shared" si="109"/>
        <v>0</v>
      </c>
      <c r="AB505" s="37">
        <f t="shared" si="109"/>
        <v>0</v>
      </c>
      <c r="AC505" s="37">
        <f t="shared" si="109"/>
        <v>0</v>
      </c>
      <c r="AD505" s="37">
        <f t="shared" si="109"/>
        <v>0</v>
      </c>
      <c r="AE505" s="37">
        <f t="shared" si="109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0">+D158</f>
        <v>0</v>
      </c>
      <c r="E506" s="37">
        <f t="shared" si="110"/>
        <v>0</v>
      </c>
      <c r="F506" s="37">
        <f t="shared" si="110"/>
        <v>0</v>
      </c>
      <c r="G506" s="37">
        <f t="shared" si="110"/>
        <v>0</v>
      </c>
      <c r="H506" s="37">
        <f t="shared" si="110"/>
        <v>0</v>
      </c>
      <c r="I506" s="37">
        <f t="shared" si="110"/>
        <v>0</v>
      </c>
      <c r="J506" s="37">
        <f t="shared" si="110"/>
        <v>0</v>
      </c>
      <c r="K506" s="37">
        <f t="shared" si="110"/>
        <v>0</v>
      </c>
      <c r="L506" s="37">
        <f t="shared" si="110"/>
        <v>0</v>
      </c>
      <c r="M506" s="37">
        <f t="shared" si="110"/>
        <v>0</v>
      </c>
      <c r="N506" s="37">
        <f t="shared" si="110"/>
        <v>0</v>
      </c>
      <c r="O506" s="37">
        <f t="shared" si="110"/>
        <v>0</v>
      </c>
      <c r="P506" s="37">
        <f t="shared" si="110"/>
        <v>0</v>
      </c>
      <c r="Q506" s="37">
        <f t="shared" si="110"/>
        <v>0</v>
      </c>
      <c r="R506" s="37">
        <f t="shared" si="110"/>
        <v>0</v>
      </c>
      <c r="S506" s="37">
        <f t="shared" si="110"/>
        <v>0</v>
      </c>
      <c r="T506" s="37">
        <f t="shared" si="110"/>
        <v>0</v>
      </c>
      <c r="U506" s="37">
        <f t="shared" si="110"/>
        <v>0</v>
      </c>
      <c r="V506" s="37">
        <f t="shared" si="110"/>
        <v>0</v>
      </c>
      <c r="W506" s="37">
        <f t="shared" si="110"/>
        <v>0</v>
      </c>
      <c r="X506" s="37">
        <f t="shared" si="110"/>
        <v>0</v>
      </c>
      <c r="Y506" s="37">
        <f t="shared" si="110"/>
        <v>0</v>
      </c>
      <c r="Z506" s="37">
        <f t="shared" si="110"/>
        <v>0</v>
      </c>
      <c r="AA506" s="37">
        <f t="shared" si="110"/>
        <v>0</v>
      </c>
      <c r="AB506" s="37">
        <f t="shared" si="110"/>
        <v>0</v>
      </c>
      <c r="AC506" s="37">
        <f t="shared" si="110"/>
        <v>0</v>
      </c>
      <c r="AD506" s="37">
        <f t="shared" si="110"/>
        <v>0</v>
      </c>
      <c r="AE506" s="37">
        <f t="shared" si="110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1">+D509+D510+D511+D512+D513+D514</f>
        <v>0</v>
      </c>
      <c r="E508" s="21">
        <f t="shared" si="111"/>
        <v>0</v>
      </c>
      <c r="F508" s="21">
        <f t="shared" si="111"/>
        <v>0</v>
      </c>
      <c r="G508" s="21">
        <f t="shared" si="111"/>
        <v>0</v>
      </c>
      <c r="H508" s="21">
        <f t="shared" si="111"/>
        <v>0</v>
      </c>
      <c r="I508" s="21">
        <f t="shared" si="111"/>
        <v>0</v>
      </c>
      <c r="J508" s="21">
        <f t="shared" si="111"/>
        <v>0</v>
      </c>
      <c r="K508" s="21">
        <f t="shared" si="111"/>
        <v>0</v>
      </c>
      <c r="L508" s="21">
        <f t="shared" si="111"/>
        <v>0</v>
      </c>
      <c r="M508" s="21">
        <f t="shared" si="111"/>
        <v>0</v>
      </c>
      <c r="N508" s="21">
        <f t="shared" si="111"/>
        <v>0</v>
      </c>
      <c r="O508" s="21">
        <f t="shared" si="111"/>
        <v>0</v>
      </c>
      <c r="P508" s="21">
        <f t="shared" si="111"/>
        <v>0</v>
      </c>
      <c r="Q508" s="21">
        <f t="shared" si="111"/>
        <v>0</v>
      </c>
      <c r="R508" s="21">
        <f t="shared" si="111"/>
        <v>0</v>
      </c>
      <c r="S508" s="21">
        <f t="shared" si="111"/>
        <v>0</v>
      </c>
      <c r="T508" s="21">
        <f t="shared" si="111"/>
        <v>0</v>
      </c>
      <c r="U508" s="21">
        <f t="shared" si="111"/>
        <v>0</v>
      </c>
      <c r="V508" s="21">
        <f t="shared" si="111"/>
        <v>0</v>
      </c>
      <c r="W508" s="21">
        <f t="shared" si="111"/>
        <v>0</v>
      </c>
      <c r="X508" s="21">
        <f t="shared" si="111"/>
        <v>0</v>
      </c>
      <c r="Y508" s="21">
        <f t="shared" si="111"/>
        <v>0</v>
      </c>
      <c r="Z508" s="21">
        <f t="shared" si="111"/>
        <v>0</v>
      </c>
      <c r="AA508" s="21">
        <f t="shared" si="111"/>
        <v>0</v>
      </c>
      <c r="AB508" s="21">
        <f t="shared" si="111"/>
        <v>0</v>
      </c>
      <c r="AC508" s="21">
        <f t="shared" si="111"/>
        <v>0</v>
      </c>
      <c r="AD508" s="21">
        <f t="shared" si="111"/>
        <v>0</v>
      </c>
      <c r="AE508" s="21">
        <f t="shared" si="111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2">+D161</f>
        <v>0</v>
      </c>
      <c r="E509" s="37">
        <f t="shared" si="112"/>
        <v>0</v>
      </c>
      <c r="F509" s="37">
        <f t="shared" si="112"/>
        <v>0</v>
      </c>
      <c r="G509" s="37">
        <f t="shared" si="112"/>
        <v>0</v>
      </c>
      <c r="H509" s="37">
        <f t="shared" si="112"/>
        <v>0</v>
      </c>
      <c r="I509" s="37">
        <f t="shared" si="112"/>
        <v>0</v>
      </c>
      <c r="J509" s="37">
        <f t="shared" si="112"/>
        <v>0</v>
      </c>
      <c r="K509" s="37">
        <f t="shared" si="112"/>
        <v>0</v>
      </c>
      <c r="L509" s="37">
        <f t="shared" si="112"/>
        <v>0</v>
      </c>
      <c r="M509" s="37">
        <f t="shared" si="112"/>
        <v>0</v>
      </c>
      <c r="N509" s="37">
        <f t="shared" si="112"/>
        <v>0</v>
      </c>
      <c r="O509" s="37">
        <f t="shared" si="112"/>
        <v>0</v>
      </c>
      <c r="P509" s="37">
        <f t="shared" si="112"/>
        <v>0</v>
      </c>
      <c r="Q509" s="37">
        <f t="shared" si="112"/>
        <v>0</v>
      </c>
      <c r="R509" s="37">
        <f t="shared" si="112"/>
        <v>0</v>
      </c>
      <c r="S509" s="37">
        <f t="shared" si="112"/>
        <v>0</v>
      </c>
      <c r="T509" s="37">
        <f t="shared" si="112"/>
        <v>0</v>
      </c>
      <c r="U509" s="37">
        <f t="shared" si="112"/>
        <v>0</v>
      </c>
      <c r="V509" s="37">
        <f t="shared" si="112"/>
        <v>0</v>
      </c>
      <c r="W509" s="37">
        <f t="shared" si="112"/>
        <v>0</v>
      </c>
      <c r="X509" s="37">
        <f t="shared" si="112"/>
        <v>0</v>
      </c>
      <c r="Y509" s="37">
        <f t="shared" si="112"/>
        <v>0</v>
      </c>
      <c r="Z509" s="37">
        <f t="shared" si="112"/>
        <v>0</v>
      </c>
      <c r="AA509" s="37">
        <f t="shared" si="112"/>
        <v>0</v>
      </c>
      <c r="AB509" s="37">
        <f t="shared" si="112"/>
        <v>0</v>
      </c>
      <c r="AC509" s="37">
        <f t="shared" si="112"/>
        <v>0</v>
      </c>
      <c r="AD509" s="37">
        <f t="shared" si="112"/>
        <v>0</v>
      </c>
      <c r="AE509" s="37">
        <f t="shared" si="112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3">+D169</f>
        <v>0</v>
      </c>
      <c r="E511" s="37">
        <f t="shared" si="113"/>
        <v>0</v>
      </c>
      <c r="F511" s="37">
        <f t="shared" si="113"/>
        <v>0</v>
      </c>
      <c r="G511" s="37">
        <f t="shared" si="113"/>
        <v>0</v>
      </c>
      <c r="H511" s="37">
        <f t="shared" si="113"/>
        <v>0</v>
      </c>
      <c r="I511" s="37">
        <f t="shared" si="113"/>
        <v>0</v>
      </c>
      <c r="J511" s="37">
        <f t="shared" si="113"/>
        <v>0</v>
      </c>
      <c r="K511" s="37">
        <f t="shared" si="113"/>
        <v>0</v>
      </c>
      <c r="L511" s="37">
        <f t="shared" si="113"/>
        <v>0</v>
      </c>
      <c r="M511" s="37">
        <f t="shared" si="113"/>
        <v>0</v>
      </c>
      <c r="N511" s="37">
        <f t="shared" si="113"/>
        <v>0</v>
      </c>
      <c r="O511" s="37">
        <f t="shared" si="113"/>
        <v>0</v>
      </c>
      <c r="P511" s="37">
        <f t="shared" si="113"/>
        <v>0</v>
      </c>
      <c r="Q511" s="37">
        <f t="shared" si="113"/>
        <v>0</v>
      </c>
      <c r="R511" s="37">
        <f t="shared" si="113"/>
        <v>0</v>
      </c>
      <c r="S511" s="37">
        <f t="shared" si="113"/>
        <v>0</v>
      </c>
      <c r="T511" s="37">
        <f t="shared" si="113"/>
        <v>0</v>
      </c>
      <c r="U511" s="37">
        <f t="shared" si="113"/>
        <v>0</v>
      </c>
      <c r="V511" s="37">
        <f t="shared" si="113"/>
        <v>0</v>
      </c>
      <c r="W511" s="37">
        <f t="shared" si="113"/>
        <v>0</v>
      </c>
      <c r="X511" s="37">
        <f t="shared" si="113"/>
        <v>0</v>
      </c>
      <c r="Y511" s="37">
        <f t="shared" si="113"/>
        <v>0</v>
      </c>
      <c r="Z511" s="37">
        <f t="shared" si="113"/>
        <v>0</v>
      </c>
      <c r="AA511" s="37">
        <f t="shared" si="113"/>
        <v>0</v>
      </c>
      <c r="AB511" s="37">
        <f t="shared" si="113"/>
        <v>0</v>
      </c>
      <c r="AC511" s="37">
        <f t="shared" si="113"/>
        <v>0</v>
      </c>
      <c r="AD511" s="37">
        <f t="shared" si="113"/>
        <v>0</v>
      </c>
      <c r="AE511" s="37">
        <f t="shared" si="113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4">+C171</f>
        <v>0</v>
      </c>
      <c r="D513" s="37">
        <f t="shared" si="114"/>
        <v>0</v>
      </c>
      <c r="E513" s="37">
        <f t="shared" si="114"/>
        <v>0</v>
      </c>
      <c r="F513" s="37">
        <f t="shared" si="114"/>
        <v>0</v>
      </c>
      <c r="G513" s="37">
        <f t="shared" si="114"/>
        <v>0</v>
      </c>
      <c r="H513" s="37">
        <f t="shared" si="114"/>
        <v>0</v>
      </c>
      <c r="I513" s="37">
        <f t="shared" si="114"/>
        <v>0</v>
      </c>
      <c r="J513" s="37">
        <f t="shared" si="114"/>
        <v>0</v>
      </c>
      <c r="K513" s="37">
        <f t="shared" si="114"/>
        <v>0</v>
      </c>
      <c r="L513" s="37">
        <f t="shared" si="114"/>
        <v>0</v>
      </c>
      <c r="M513" s="37">
        <f t="shared" si="114"/>
        <v>0</v>
      </c>
      <c r="N513" s="37">
        <f t="shared" si="114"/>
        <v>0</v>
      </c>
      <c r="O513" s="37">
        <f t="shared" si="114"/>
        <v>0</v>
      </c>
      <c r="P513" s="37">
        <f t="shared" si="114"/>
        <v>0</v>
      </c>
      <c r="Q513" s="37">
        <f t="shared" si="114"/>
        <v>0</v>
      </c>
      <c r="R513" s="37">
        <f t="shared" si="114"/>
        <v>0</v>
      </c>
      <c r="S513" s="37">
        <f t="shared" ref="D513:AE514" si="115">+S171</f>
        <v>0</v>
      </c>
      <c r="T513" s="37">
        <f t="shared" si="115"/>
        <v>0</v>
      </c>
      <c r="U513" s="37">
        <f t="shared" si="115"/>
        <v>0</v>
      </c>
      <c r="V513" s="37">
        <f t="shared" si="115"/>
        <v>0</v>
      </c>
      <c r="W513" s="37">
        <f t="shared" si="115"/>
        <v>0</v>
      </c>
      <c r="X513" s="37">
        <f t="shared" si="115"/>
        <v>0</v>
      </c>
      <c r="Y513" s="37">
        <f t="shared" si="115"/>
        <v>0</v>
      </c>
      <c r="Z513" s="37">
        <f t="shared" si="115"/>
        <v>0</v>
      </c>
      <c r="AA513" s="37">
        <f t="shared" si="115"/>
        <v>0</v>
      </c>
      <c r="AB513" s="37">
        <f t="shared" si="115"/>
        <v>0</v>
      </c>
      <c r="AC513" s="37">
        <f t="shared" si="115"/>
        <v>0</v>
      </c>
      <c r="AD513" s="37">
        <f t="shared" si="115"/>
        <v>0</v>
      </c>
      <c r="AE513" s="37">
        <f t="shared" si="115"/>
        <v>0</v>
      </c>
    </row>
    <row r="514" spans="1:31" x14ac:dyDescent="0.2">
      <c r="A514" s="9" t="s">
        <v>356</v>
      </c>
      <c r="B514" s="4" t="s">
        <v>357</v>
      </c>
      <c r="C514" s="37">
        <f t="shared" si="114"/>
        <v>0</v>
      </c>
      <c r="D514" s="37">
        <f t="shared" si="115"/>
        <v>0</v>
      </c>
      <c r="E514" s="37">
        <f t="shared" si="115"/>
        <v>0</v>
      </c>
      <c r="F514" s="37">
        <f t="shared" si="115"/>
        <v>0</v>
      </c>
      <c r="G514" s="37">
        <f t="shared" si="115"/>
        <v>0</v>
      </c>
      <c r="H514" s="37">
        <f t="shared" si="115"/>
        <v>0</v>
      </c>
      <c r="I514" s="37">
        <f t="shared" si="115"/>
        <v>0</v>
      </c>
      <c r="J514" s="37">
        <f t="shared" si="115"/>
        <v>0</v>
      </c>
      <c r="K514" s="37">
        <f t="shared" si="115"/>
        <v>0</v>
      </c>
      <c r="L514" s="37">
        <f t="shared" si="115"/>
        <v>0</v>
      </c>
      <c r="M514" s="37">
        <f t="shared" si="115"/>
        <v>0</v>
      </c>
      <c r="N514" s="37">
        <f t="shared" si="115"/>
        <v>0</v>
      </c>
      <c r="O514" s="37">
        <f t="shared" si="115"/>
        <v>0</v>
      </c>
      <c r="P514" s="37">
        <f t="shared" si="115"/>
        <v>0</v>
      </c>
      <c r="Q514" s="37">
        <f t="shared" si="115"/>
        <v>0</v>
      </c>
      <c r="R514" s="37">
        <f t="shared" si="115"/>
        <v>0</v>
      </c>
      <c r="S514" s="37">
        <f t="shared" si="115"/>
        <v>0</v>
      </c>
      <c r="T514" s="37">
        <f t="shared" si="115"/>
        <v>0</v>
      </c>
      <c r="U514" s="37">
        <f t="shared" si="115"/>
        <v>0</v>
      </c>
      <c r="V514" s="37">
        <f t="shared" si="115"/>
        <v>0</v>
      </c>
      <c r="W514" s="37">
        <f t="shared" si="115"/>
        <v>0</v>
      </c>
      <c r="X514" s="37">
        <f t="shared" si="115"/>
        <v>0</v>
      </c>
      <c r="Y514" s="37">
        <f t="shared" si="115"/>
        <v>0</v>
      </c>
      <c r="Z514" s="37">
        <f t="shared" si="115"/>
        <v>0</v>
      </c>
      <c r="AA514" s="37">
        <f t="shared" si="115"/>
        <v>0</v>
      </c>
      <c r="AB514" s="37">
        <f t="shared" si="115"/>
        <v>0</v>
      </c>
      <c r="AC514" s="37">
        <f t="shared" si="115"/>
        <v>0</v>
      </c>
      <c r="AD514" s="37">
        <f t="shared" si="115"/>
        <v>0</v>
      </c>
      <c r="AE514" s="37">
        <f t="shared" si="115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6">+D516+D517</f>
        <v>0</v>
      </c>
      <c r="E515" s="21">
        <f t="shared" si="116"/>
        <v>0</v>
      </c>
      <c r="F515" s="21">
        <f t="shared" si="116"/>
        <v>0</v>
      </c>
      <c r="G515" s="21">
        <f t="shared" si="116"/>
        <v>0</v>
      </c>
      <c r="H515" s="21">
        <f t="shared" si="116"/>
        <v>0</v>
      </c>
      <c r="I515" s="21">
        <f t="shared" si="116"/>
        <v>0</v>
      </c>
      <c r="J515" s="21">
        <f t="shared" si="116"/>
        <v>0</v>
      </c>
      <c r="K515" s="21">
        <f t="shared" si="116"/>
        <v>0</v>
      </c>
      <c r="L515" s="21">
        <f t="shared" si="116"/>
        <v>0</v>
      </c>
      <c r="M515" s="21">
        <f t="shared" si="116"/>
        <v>0</v>
      </c>
      <c r="N515" s="21">
        <f t="shared" si="116"/>
        <v>0</v>
      </c>
      <c r="O515" s="21">
        <f t="shared" si="116"/>
        <v>0</v>
      </c>
      <c r="P515" s="21">
        <f t="shared" si="116"/>
        <v>0</v>
      </c>
      <c r="Q515" s="21">
        <f t="shared" si="116"/>
        <v>0</v>
      </c>
      <c r="R515" s="21">
        <f t="shared" si="116"/>
        <v>0</v>
      </c>
      <c r="S515" s="21">
        <f t="shared" si="116"/>
        <v>0</v>
      </c>
      <c r="T515" s="21">
        <f t="shared" si="116"/>
        <v>0</v>
      </c>
      <c r="U515" s="21">
        <f t="shared" si="116"/>
        <v>0</v>
      </c>
      <c r="V515" s="21">
        <f t="shared" si="116"/>
        <v>0</v>
      </c>
      <c r="W515" s="21">
        <f t="shared" si="116"/>
        <v>0</v>
      </c>
      <c r="X515" s="21">
        <f t="shared" si="116"/>
        <v>0</v>
      </c>
      <c r="Y515" s="21">
        <f t="shared" si="116"/>
        <v>0</v>
      </c>
      <c r="Z515" s="21">
        <f t="shared" si="116"/>
        <v>0</v>
      </c>
      <c r="AA515" s="21">
        <f t="shared" si="116"/>
        <v>0</v>
      </c>
      <c r="AB515" s="21">
        <f t="shared" si="116"/>
        <v>0</v>
      </c>
      <c r="AC515" s="21">
        <f t="shared" si="116"/>
        <v>0</v>
      </c>
      <c r="AD515" s="21">
        <f t="shared" si="116"/>
        <v>0</v>
      </c>
      <c r="AE515" s="21">
        <f t="shared" si="116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7">+C170</f>
        <v>0</v>
      </c>
      <c r="D516" s="37">
        <f t="shared" si="117"/>
        <v>0</v>
      </c>
      <c r="E516" s="37">
        <f t="shared" si="117"/>
        <v>0</v>
      </c>
      <c r="F516" s="37">
        <f t="shared" si="117"/>
        <v>0</v>
      </c>
      <c r="G516" s="37">
        <f t="shared" si="117"/>
        <v>0</v>
      </c>
      <c r="H516" s="37">
        <f t="shared" si="117"/>
        <v>0</v>
      </c>
      <c r="I516" s="37">
        <f t="shared" si="117"/>
        <v>0</v>
      </c>
      <c r="J516" s="37">
        <f t="shared" si="117"/>
        <v>0</v>
      </c>
      <c r="K516" s="37">
        <f t="shared" si="117"/>
        <v>0</v>
      </c>
      <c r="L516" s="37">
        <f t="shared" si="117"/>
        <v>0</v>
      </c>
      <c r="M516" s="37">
        <f t="shared" si="117"/>
        <v>0</v>
      </c>
      <c r="N516" s="37">
        <f t="shared" si="117"/>
        <v>0</v>
      </c>
      <c r="O516" s="37">
        <f t="shared" si="117"/>
        <v>0</v>
      </c>
      <c r="P516" s="37">
        <f t="shared" si="117"/>
        <v>0</v>
      </c>
      <c r="Q516" s="37">
        <f t="shared" si="117"/>
        <v>0</v>
      </c>
      <c r="R516" s="37">
        <f t="shared" si="117"/>
        <v>0</v>
      </c>
      <c r="S516" s="37">
        <f t="shared" si="117"/>
        <v>0</v>
      </c>
      <c r="T516" s="37">
        <f t="shared" si="117"/>
        <v>0</v>
      </c>
      <c r="U516" s="37">
        <f t="shared" si="117"/>
        <v>0</v>
      </c>
      <c r="V516" s="37">
        <f t="shared" si="117"/>
        <v>0</v>
      </c>
      <c r="W516" s="37">
        <f t="shared" si="117"/>
        <v>0</v>
      </c>
      <c r="X516" s="37">
        <f t="shared" si="117"/>
        <v>0</v>
      </c>
      <c r="Y516" s="37">
        <f t="shared" si="117"/>
        <v>0</v>
      </c>
      <c r="Z516" s="37">
        <f t="shared" si="117"/>
        <v>0</v>
      </c>
      <c r="AA516" s="37">
        <f t="shared" si="117"/>
        <v>0</v>
      </c>
      <c r="AB516" s="37">
        <f t="shared" si="117"/>
        <v>0</v>
      </c>
      <c r="AC516" s="37">
        <f t="shared" si="117"/>
        <v>0</v>
      </c>
      <c r="AD516" s="37">
        <f t="shared" si="117"/>
        <v>0</v>
      </c>
      <c r="AE516" s="37">
        <f t="shared" si="117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8">+C174</f>
        <v>0</v>
      </c>
      <c r="D517" s="37">
        <f t="shared" si="118"/>
        <v>0</v>
      </c>
      <c r="E517" s="37">
        <f t="shared" si="118"/>
        <v>0</v>
      </c>
      <c r="F517" s="37">
        <f t="shared" si="118"/>
        <v>0</v>
      </c>
      <c r="G517" s="37">
        <f t="shared" si="118"/>
        <v>0</v>
      </c>
      <c r="H517" s="37">
        <f t="shared" si="118"/>
        <v>0</v>
      </c>
      <c r="I517" s="37">
        <f t="shared" si="118"/>
        <v>0</v>
      </c>
      <c r="J517" s="37">
        <f t="shared" si="118"/>
        <v>0</v>
      </c>
      <c r="K517" s="37">
        <f t="shared" si="118"/>
        <v>0</v>
      </c>
      <c r="L517" s="37">
        <f t="shared" si="118"/>
        <v>0</v>
      </c>
      <c r="M517" s="37">
        <f t="shared" si="118"/>
        <v>0</v>
      </c>
      <c r="N517" s="37">
        <f t="shared" si="118"/>
        <v>0</v>
      </c>
      <c r="O517" s="37">
        <f t="shared" si="118"/>
        <v>0</v>
      </c>
      <c r="P517" s="37">
        <f t="shared" si="118"/>
        <v>0</v>
      </c>
      <c r="Q517" s="37">
        <f t="shared" si="118"/>
        <v>0</v>
      </c>
      <c r="R517" s="37">
        <f t="shared" si="118"/>
        <v>0</v>
      </c>
      <c r="S517" s="37">
        <f t="shared" si="118"/>
        <v>0</v>
      </c>
      <c r="T517" s="37">
        <f t="shared" si="118"/>
        <v>0</v>
      </c>
      <c r="U517" s="37">
        <f t="shared" si="118"/>
        <v>0</v>
      </c>
      <c r="V517" s="37">
        <f t="shared" si="118"/>
        <v>0</v>
      </c>
      <c r="W517" s="37">
        <f t="shared" si="118"/>
        <v>0</v>
      </c>
      <c r="X517" s="37">
        <f t="shared" si="118"/>
        <v>0</v>
      </c>
      <c r="Y517" s="37">
        <f t="shared" si="118"/>
        <v>0</v>
      </c>
      <c r="Z517" s="37">
        <f t="shared" si="118"/>
        <v>0</v>
      </c>
      <c r="AA517" s="37">
        <f t="shared" si="118"/>
        <v>0</v>
      </c>
      <c r="AB517" s="37">
        <f t="shared" si="118"/>
        <v>0</v>
      </c>
      <c r="AC517" s="37">
        <f t="shared" si="118"/>
        <v>0</v>
      </c>
      <c r="AD517" s="37">
        <f t="shared" si="118"/>
        <v>0</v>
      </c>
      <c r="AE517" s="37">
        <f t="shared" si="118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9">+C525+C530+C536+C541+C544+C545+C549+C552++C553+C554</f>
        <v>0</v>
      </c>
      <c r="D524" s="28">
        <f t="shared" si="119"/>
        <v>0</v>
      </c>
      <c r="E524" s="28">
        <f t="shared" si="119"/>
        <v>0</v>
      </c>
      <c r="F524" s="28">
        <f t="shared" si="119"/>
        <v>0</v>
      </c>
      <c r="G524" s="28">
        <f t="shared" si="119"/>
        <v>0</v>
      </c>
      <c r="H524" s="28">
        <f t="shared" si="119"/>
        <v>0</v>
      </c>
      <c r="I524" s="28">
        <f t="shared" si="119"/>
        <v>0</v>
      </c>
      <c r="J524" s="28">
        <f t="shared" si="119"/>
        <v>0</v>
      </c>
      <c r="K524" s="28">
        <f t="shared" si="119"/>
        <v>0</v>
      </c>
      <c r="L524" s="28">
        <f t="shared" si="119"/>
        <v>0</v>
      </c>
      <c r="M524" s="28">
        <f t="shared" si="119"/>
        <v>0</v>
      </c>
      <c r="N524" s="28">
        <f t="shared" si="119"/>
        <v>0</v>
      </c>
      <c r="O524" s="28">
        <f t="shared" si="119"/>
        <v>0</v>
      </c>
      <c r="P524" s="28">
        <f t="shared" si="119"/>
        <v>0</v>
      </c>
      <c r="Q524" s="28">
        <f t="shared" si="119"/>
        <v>0</v>
      </c>
      <c r="R524" s="28">
        <f t="shared" si="119"/>
        <v>0</v>
      </c>
      <c r="S524" s="28">
        <f t="shared" si="119"/>
        <v>0</v>
      </c>
      <c r="T524" s="28">
        <f t="shared" si="119"/>
        <v>0</v>
      </c>
      <c r="U524" s="28">
        <f t="shared" si="119"/>
        <v>0</v>
      </c>
      <c r="V524" s="28">
        <f t="shared" si="119"/>
        <v>0</v>
      </c>
      <c r="W524" s="28">
        <f t="shared" si="119"/>
        <v>0</v>
      </c>
      <c r="X524" s="28">
        <f t="shared" si="119"/>
        <v>0</v>
      </c>
      <c r="Y524" s="28">
        <f t="shared" si="119"/>
        <v>0</v>
      </c>
      <c r="Z524" s="28">
        <f t="shared" si="119"/>
        <v>0</v>
      </c>
      <c r="AA524" s="28">
        <f t="shared" si="119"/>
        <v>0</v>
      </c>
      <c r="AB524" s="28">
        <f t="shared" si="119"/>
        <v>0</v>
      </c>
      <c r="AC524" s="28">
        <f t="shared" si="119"/>
        <v>0</v>
      </c>
      <c r="AD524" s="28">
        <f t="shared" si="119"/>
        <v>0</v>
      </c>
      <c r="AE524" s="28">
        <f t="shared" si="11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0">+C526+C527+C528+C529</f>
        <v>0</v>
      </c>
      <c r="D525" s="21">
        <f t="shared" si="120"/>
        <v>0</v>
      </c>
      <c r="E525" s="21">
        <f t="shared" si="120"/>
        <v>0</v>
      </c>
      <c r="F525" s="21">
        <f t="shared" si="120"/>
        <v>0</v>
      </c>
      <c r="G525" s="21">
        <f t="shared" si="120"/>
        <v>0</v>
      </c>
      <c r="H525" s="21">
        <f t="shared" si="120"/>
        <v>0</v>
      </c>
      <c r="I525" s="21">
        <f t="shared" si="120"/>
        <v>0</v>
      </c>
      <c r="J525" s="21">
        <f t="shared" si="120"/>
        <v>0</v>
      </c>
      <c r="K525" s="21">
        <f t="shared" si="120"/>
        <v>0</v>
      </c>
      <c r="L525" s="21">
        <f t="shared" si="120"/>
        <v>0</v>
      </c>
      <c r="M525" s="21">
        <f t="shared" si="120"/>
        <v>0</v>
      </c>
      <c r="N525" s="21">
        <f t="shared" si="120"/>
        <v>0</v>
      </c>
      <c r="O525" s="21">
        <f t="shared" si="120"/>
        <v>0</v>
      </c>
      <c r="P525" s="21">
        <f t="shared" si="120"/>
        <v>0</v>
      </c>
      <c r="Q525" s="21">
        <f t="shared" si="120"/>
        <v>0</v>
      </c>
      <c r="R525" s="21">
        <f t="shared" si="120"/>
        <v>0</v>
      </c>
      <c r="S525" s="21">
        <f t="shared" si="120"/>
        <v>0</v>
      </c>
      <c r="T525" s="21">
        <f t="shared" si="120"/>
        <v>0</v>
      </c>
      <c r="U525" s="21">
        <f t="shared" si="120"/>
        <v>0</v>
      </c>
      <c r="V525" s="21">
        <f t="shared" si="120"/>
        <v>0</v>
      </c>
      <c r="W525" s="21">
        <f t="shared" si="120"/>
        <v>0</v>
      </c>
      <c r="X525" s="21">
        <f t="shared" si="120"/>
        <v>0</v>
      </c>
      <c r="Y525" s="21">
        <f t="shared" si="120"/>
        <v>0</v>
      </c>
      <c r="Z525" s="21">
        <f t="shared" si="120"/>
        <v>0</v>
      </c>
      <c r="AA525" s="21">
        <f t="shared" si="120"/>
        <v>0</v>
      </c>
      <c r="AB525" s="21">
        <f t="shared" si="120"/>
        <v>0</v>
      </c>
      <c r="AC525" s="21">
        <f t="shared" si="120"/>
        <v>0</v>
      </c>
      <c r="AD525" s="21">
        <f t="shared" si="120"/>
        <v>0</v>
      </c>
      <c r="AE525" s="21">
        <f t="shared" si="12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1">+C531+C532+C533+C534+C535</f>
        <v>0</v>
      </c>
      <c r="D530" s="21">
        <f t="shared" si="121"/>
        <v>0</v>
      </c>
      <c r="E530" s="21">
        <f t="shared" si="121"/>
        <v>0</v>
      </c>
      <c r="F530" s="21">
        <f t="shared" si="121"/>
        <v>0</v>
      </c>
      <c r="G530" s="21">
        <f t="shared" si="121"/>
        <v>0</v>
      </c>
      <c r="H530" s="21">
        <f t="shared" si="121"/>
        <v>0</v>
      </c>
      <c r="I530" s="21">
        <f t="shared" si="121"/>
        <v>0</v>
      </c>
      <c r="J530" s="21">
        <f t="shared" si="121"/>
        <v>0</v>
      </c>
      <c r="K530" s="21">
        <f t="shared" si="121"/>
        <v>0</v>
      </c>
      <c r="L530" s="21">
        <f t="shared" si="121"/>
        <v>0</v>
      </c>
      <c r="M530" s="21">
        <f t="shared" si="121"/>
        <v>0</v>
      </c>
      <c r="N530" s="21">
        <f t="shared" si="121"/>
        <v>0</v>
      </c>
      <c r="O530" s="21">
        <f t="shared" si="121"/>
        <v>0</v>
      </c>
      <c r="P530" s="21">
        <f t="shared" si="121"/>
        <v>0</v>
      </c>
      <c r="Q530" s="21">
        <f t="shared" si="121"/>
        <v>0</v>
      </c>
      <c r="R530" s="21">
        <f t="shared" si="121"/>
        <v>0</v>
      </c>
      <c r="S530" s="21">
        <f t="shared" si="121"/>
        <v>0</v>
      </c>
      <c r="T530" s="21">
        <f t="shared" si="121"/>
        <v>0</v>
      </c>
      <c r="U530" s="21">
        <f t="shared" si="121"/>
        <v>0</v>
      </c>
      <c r="V530" s="21">
        <f t="shared" si="121"/>
        <v>0</v>
      </c>
      <c r="W530" s="21">
        <f t="shared" si="121"/>
        <v>0</v>
      </c>
      <c r="X530" s="21">
        <f t="shared" si="121"/>
        <v>0</v>
      </c>
      <c r="Y530" s="21">
        <f t="shared" si="121"/>
        <v>0</v>
      </c>
      <c r="Z530" s="21">
        <f t="shared" si="121"/>
        <v>0</v>
      </c>
      <c r="AA530" s="21">
        <f t="shared" si="121"/>
        <v>0</v>
      </c>
      <c r="AB530" s="21">
        <f t="shared" si="121"/>
        <v>0</v>
      </c>
      <c r="AC530" s="21">
        <f t="shared" si="121"/>
        <v>0</v>
      </c>
      <c r="AD530" s="21">
        <f t="shared" si="121"/>
        <v>0</v>
      </c>
      <c r="AE530" s="21">
        <f t="shared" si="12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2">+C537+C538+C539+C540</f>
        <v>0</v>
      </c>
      <c r="D536" s="21">
        <f t="shared" si="122"/>
        <v>0</v>
      </c>
      <c r="E536" s="21">
        <f t="shared" si="122"/>
        <v>0</v>
      </c>
      <c r="F536" s="21">
        <f t="shared" si="122"/>
        <v>0</v>
      </c>
      <c r="G536" s="21">
        <f t="shared" si="122"/>
        <v>0</v>
      </c>
      <c r="H536" s="21">
        <f t="shared" si="122"/>
        <v>0</v>
      </c>
      <c r="I536" s="21">
        <f t="shared" si="122"/>
        <v>0</v>
      </c>
      <c r="J536" s="21">
        <f t="shared" si="122"/>
        <v>0</v>
      </c>
      <c r="K536" s="21">
        <f t="shared" si="122"/>
        <v>0</v>
      </c>
      <c r="L536" s="21">
        <f t="shared" si="122"/>
        <v>0</v>
      </c>
      <c r="M536" s="21">
        <f t="shared" si="122"/>
        <v>0</v>
      </c>
      <c r="N536" s="21">
        <f t="shared" si="122"/>
        <v>0</v>
      </c>
      <c r="O536" s="21">
        <f t="shared" si="122"/>
        <v>0</v>
      </c>
      <c r="P536" s="21">
        <f t="shared" si="122"/>
        <v>0</v>
      </c>
      <c r="Q536" s="21">
        <f t="shared" si="122"/>
        <v>0</v>
      </c>
      <c r="R536" s="21">
        <f t="shared" si="122"/>
        <v>0</v>
      </c>
      <c r="S536" s="21">
        <f t="shared" si="122"/>
        <v>0</v>
      </c>
      <c r="T536" s="21">
        <f t="shared" si="122"/>
        <v>0</v>
      </c>
      <c r="U536" s="21">
        <f t="shared" si="122"/>
        <v>0</v>
      </c>
      <c r="V536" s="21">
        <f t="shared" si="122"/>
        <v>0</v>
      </c>
      <c r="W536" s="21">
        <f t="shared" si="122"/>
        <v>0</v>
      </c>
      <c r="X536" s="21">
        <f t="shared" si="122"/>
        <v>0</v>
      </c>
      <c r="Y536" s="21">
        <f t="shared" si="122"/>
        <v>0</v>
      </c>
      <c r="Z536" s="21">
        <f t="shared" si="122"/>
        <v>0</v>
      </c>
      <c r="AA536" s="21">
        <f t="shared" si="122"/>
        <v>0</v>
      </c>
      <c r="AB536" s="21">
        <f t="shared" si="122"/>
        <v>0</v>
      </c>
      <c r="AC536" s="21">
        <f t="shared" si="122"/>
        <v>0</v>
      </c>
      <c r="AD536" s="21">
        <f t="shared" si="122"/>
        <v>0</v>
      </c>
      <c r="AE536" s="21">
        <f t="shared" si="12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3">+C542+C543</f>
        <v>0</v>
      </c>
      <c r="D541" s="21">
        <f t="shared" si="123"/>
        <v>0</v>
      </c>
      <c r="E541" s="21">
        <f t="shared" si="123"/>
        <v>0</v>
      </c>
      <c r="F541" s="21">
        <f t="shared" si="123"/>
        <v>0</v>
      </c>
      <c r="G541" s="21">
        <f t="shared" si="123"/>
        <v>0</v>
      </c>
      <c r="H541" s="21">
        <f t="shared" si="123"/>
        <v>0</v>
      </c>
      <c r="I541" s="21">
        <f t="shared" si="123"/>
        <v>0</v>
      </c>
      <c r="J541" s="21">
        <f t="shared" si="123"/>
        <v>0</v>
      </c>
      <c r="K541" s="21">
        <f t="shared" si="123"/>
        <v>0</v>
      </c>
      <c r="L541" s="21">
        <f t="shared" si="123"/>
        <v>0</v>
      </c>
      <c r="M541" s="21">
        <f t="shared" si="123"/>
        <v>0</v>
      </c>
      <c r="N541" s="21">
        <f t="shared" si="123"/>
        <v>0</v>
      </c>
      <c r="O541" s="21">
        <f t="shared" si="123"/>
        <v>0</v>
      </c>
      <c r="P541" s="21">
        <f t="shared" si="123"/>
        <v>0</v>
      </c>
      <c r="Q541" s="21">
        <f t="shared" si="123"/>
        <v>0</v>
      </c>
      <c r="R541" s="21">
        <f t="shared" si="123"/>
        <v>0</v>
      </c>
      <c r="S541" s="21">
        <f t="shared" si="123"/>
        <v>0</v>
      </c>
      <c r="T541" s="21">
        <f t="shared" si="123"/>
        <v>0</v>
      </c>
      <c r="U541" s="21">
        <f t="shared" si="123"/>
        <v>0</v>
      </c>
      <c r="V541" s="21">
        <f t="shared" si="123"/>
        <v>0</v>
      </c>
      <c r="W541" s="21">
        <f t="shared" si="123"/>
        <v>0</v>
      </c>
      <c r="X541" s="21">
        <f t="shared" si="123"/>
        <v>0</v>
      </c>
      <c r="Y541" s="21">
        <f t="shared" si="123"/>
        <v>0</v>
      </c>
      <c r="Z541" s="21">
        <f t="shared" si="123"/>
        <v>0</v>
      </c>
      <c r="AA541" s="21">
        <f t="shared" si="123"/>
        <v>0</v>
      </c>
      <c r="AB541" s="21">
        <f t="shared" si="123"/>
        <v>0</v>
      </c>
      <c r="AC541" s="21">
        <f t="shared" si="123"/>
        <v>0</v>
      </c>
      <c r="AD541" s="21">
        <f t="shared" si="123"/>
        <v>0</v>
      </c>
      <c r="AE541" s="21">
        <f t="shared" si="12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4">+C546+C547+C548</f>
        <v>0</v>
      </c>
      <c r="D545" s="21">
        <f t="shared" si="124"/>
        <v>0</v>
      </c>
      <c r="E545" s="21">
        <f t="shared" si="124"/>
        <v>0</v>
      </c>
      <c r="F545" s="21">
        <f t="shared" si="124"/>
        <v>0</v>
      </c>
      <c r="G545" s="21">
        <f t="shared" si="124"/>
        <v>0</v>
      </c>
      <c r="H545" s="21">
        <f t="shared" si="124"/>
        <v>0</v>
      </c>
      <c r="I545" s="21">
        <f t="shared" si="124"/>
        <v>0</v>
      </c>
      <c r="J545" s="21">
        <f t="shared" si="124"/>
        <v>0</v>
      </c>
      <c r="K545" s="21">
        <f t="shared" si="124"/>
        <v>0</v>
      </c>
      <c r="L545" s="21">
        <f t="shared" si="124"/>
        <v>0</v>
      </c>
      <c r="M545" s="21">
        <f t="shared" si="124"/>
        <v>0</v>
      </c>
      <c r="N545" s="21">
        <f t="shared" si="124"/>
        <v>0</v>
      </c>
      <c r="O545" s="21">
        <f t="shared" si="124"/>
        <v>0</v>
      </c>
      <c r="P545" s="21">
        <f t="shared" si="124"/>
        <v>0</v>
      </c>
      <c r="Q545" s="21">
        <f t="shared" si="124"/>
        <v>0</v>
      </c>
      <c r="R545" s="21">
        <f t="shared" si="124"/>
        <v>0</v>
      </c>
      <c r="S545" s="21">
        <f t="shared" si="124"/>
        <v>0</v>
      </c>
      <c r="T545" s="21">
        <f t="shared" si="124"/>
        <v>0</v>
      </c>
      <c r="U545" s="21">
        <f t="shared" si="124"/>
        <v>0</v>
      </c>
      <c r="V545" s="21">
        <f t="shared" si="124"/>
        <v>0</v>
      </c>
      <c r="W545" s="21">
        <f t="shared" si="124"/>
        <v>0</v>
      </c>
      <c r="X545" s="21">
        <f t="shared" si="124"/>
        <v>0</v>
      </c>
      <c r="Y545" s="21">
        <f t="shared" si="124"/>
        <v>0</v>
      </c>
      <c r="Z545" s="21">
        <f t="shared" si="124"/>
        <v>0</v>
      </c>
      <c r="AA545" s="21">
        <f t="shared" si="124"/>
        <v>0</v>
      </c>
      <c r="AB545" s="21">
        <f t="shared" si="124"/>
        <v>0</v>
      </c>
      <c r="AC545" s="21">
        <f t="shared" si="124"/>
        <v>0</v>
      </c>
      <c r="AD545" s="21">
        <f t="shared" si="124"/>
        <v>0</v>
      </c>
      <c r="AE545" s="21">
        <f t="shared" si="12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5">+C550+C551</f>
        <v>0</v>
      </c>
      <c r="D549" s="21">
        <f t="shared" si="125"/>
        <v>0</v>
      </c>
      <c r="E549" s="21">
        <f t="shared" si="125"/>
        <v>0</v>
      </c>
      <c r="F549" s="21">
        <f t="shared" si="125"/>
        <v>0</v>
      </c>
      <c r="G549" s="21">
        <f t="shared" si="125"/>
        <v>0</v>
      </c>
      <c r="H549" s="21">
        <f t="shared" si="125"/>
        <v>0</v>
      </c>
      <c r="I549" s="21">
        <f t="shared" si="125"/>
        <v>0</v>
      </c>
      <c r="J549" s="21">
        <f t="shared" si="125"/>
        <v>0</v>
      </c>
      <c r="K549" s="21">
        <f t="shared" si="125"/>
        <v>0</v>
      </c>
      <c r="L549" s="21">
        <f t="shared" si="125"/>
        <v>0</v>
      </c>
      <c r="M549" s="21">
        <f t="shared" si="125"/>
        <v>0</v>
      </c>
      <c r="N549" s="21">
        <f t="shared" si="125"/>
        <v>0</v>
      </c>
      <c r="O549" s="21">
        <f t="shared" si="125"/>
        <v>0</v>
      </c>
      <c r="P549" s="21">
        <f t="shared" si="125"/>
        <v>0</v>
      </c>
      <c r="Q549" s="21">
        <f t="shared" si="125"/>
        <v>0</v>
      </c>
      <c r="R549" s="21">
        <f t="shared" si="125"/>
        <v>0</v>
      </c>
      <c r="S549" s="21">
        <f t="shared" si="125"/>
        <v>0</v>
      </c>
      <c r="T549" s="21">
        <f t="shared" si="125"/>
        <v>0</v>
      </c>
      <c r="U549" s="21">
        <f t="shared" si="125"/>
        <v>0</v>
      </c>
      <c r="V549" s="21">
        <f t="shared" si="125"/>
        <v>0</v>
      </c>
      <c r="W549" s="21">
        <f t="shared" si="125"/>
        <v>0</v>
      </c>
      <c r="X549" s="21">
        <f t="shared" si="125"/>
        <v>0</v>
      </c>
      <c r="Y549" s="21">
        <f t="shared" si="125"/>
        <v>0</v>
      </c>
      <c r="Z549" s="21">
        <f t="shared" si="125"/>
        <v>0</v>
      </c>
      <c r="AA549" s="21">
        <f t="shared" si="125"/>
        <v>0</v>
      </c>
      <c r="AB549" s="21">
        <f t="shared" si="125"/>
        <v>0</v>
      </c>
      <c r="AC549" s="21">
        <f t="shared" si="125"/>
        <v>0</v>
      </c>
      <c r="AD549" s="21">
        <f t="shared" si="125"/>
        <v>0</v>
      </c>
      <c r="AE549" s="21">
        <f t="shared" si="12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6">+C556+C559+C562+C565+C568++C571+C574+C575</f>
        <v>0</v>
      </c>
      <c r="D555" s="28">
        <f t="shared" si="126"/>
        <v>0</v>
      </c>
      <c r="E555" s="28">
        <f t="shared" si="126"/>
        <v>0</v>
      </c>
      <c r="F555" s="28">
        <f t="shared" si="126"/>
        <v>0</v>
      </c>
      <c r="G555" s="28">
        <f t="shared" si="126"/>
        <v>0</v>
      </c>
      <c r="H555" s="28">
        <f t="shared" si="126"/>
        <v>0</v>
      </c>
      <c r="I555" s="28">
        <f t="shared" si="126"/>
        <v>0</v>
      </c>
      <c r="J555" s="28">
        <f t="shared" si="126"/>
        <v>0</v>
      </c>
      <c r="K555" s="28">
        <f t="shared" si="126"/>
        <v>0</v>
      </c>
      <c r="L555" s="28">
        <f t="shared" si="126"/>
        <v>0</v>
      </c>
      <c r="M555" s="28">
        <f t="shared" si="126"/>
        <v>0</v>
      </c>
      <c r="N555" s="28">
        <f t="shared" si="126"/>
        <v>0</v>
      </c>
      <c r="O555" s="28">
        <f t="shared" si="126"/>
        <v>0</v>
      </c>
      <c r="P555" s="28">
        <f t="shared" si="126"/>
        <v>0</v>
      </c>
      <c r="Q555" s="28">
        <f t="shared" si="126"/>
        <v>0</v>
      </c>
      <c r="R555" s="28">
        <f t="shared" si="126"/>
        <v>0</v>
      </c>
      <c r="S555" s="28">
        <f t="shared" si="126"/>
        <v>0</v>
      </c>
      <c r="T555" s="28">
        <f t="shared" si="126"/>
        <v>0</v>
      </c>
      <c r="U555" s="28">
        <f t="shared" si="126"/>
        <v>0</v>
      </c>
      <c r="V555" s="28">
        <f t="shared" si="126"/>
        <v>0</v>
      </c>
      <c r="W555" s="28">
        <f t="shared" si="126"/>
        <v>0</v>
      </c>
      <c r="X555" s="28">
        <f t="shared" si="126"/>
        <v>0</v>
      </c>
      <c r="Y555" s="28">
        <f t="shared" si="126"/>
        <v>0</v>
      </c>
      <c r="Z555" s="28">
        <f t="shared" si="126"/>
        <v>0</v>
      </c>
      <c r="AA555" s="28">
        <f t="shared" si="126"/>
        <v>0</v>
      </c>
      <c r="AB555" s="28">
        <f t="shared" si="126"/>
        <v>0</v>
      </c>
      <c r="AC555" s="28">
        <f t="shared" si="126"/>
        <v>0</v>
      </c>
      <c r="AD555" s="28">
        <f t="shared" si="126"/>
        <v>0</v>
      </c>
      <c r="AE555" s="28">
        <f t="shared" si="12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7">+C557+C558</f>
        <v>0</v>
      </c>
      <c r="D556" s="21">
        <f t="shared" si="127"/>
        <v>0</v>
      </c>
      <c r="E556" s="21">
        <f t="shared" si="127"/>
        <v>0</v>
      </c>
      <c r="F556" s="21">
        <f t="shared" si="127"/>
        <v>0</v>
      </c>
      <c r="G556" s="21">
        <f t="shared" si="127"/>
        <v>0</v>
      </c>
      <c r="H556" s="21">
        <f t="shared" si="127"/>
        <v>0</v>
      </c>
      <c r="I556" s="21">
        <f t="shared" si="127"/>
        <v>0</v>
      </c>
      <c r="J556" s="21">
        <f t="shared" si="127"/>
        <v>0</v>
      </c>
      <c r="K556" s="21">
        <f t="shared" si="127"/>
        <v>0</v>
      </c>
      <c r="L556" s="21">
        <f t="shared" si="127"/>
        <v>0</v>
      </c>
      <c r="M556" s="21">
        <f t="shared" si="127"/>
        <v>0</v>
      </c>
      <c r="N556" s="21">
        <f t="shared" si="127"/>
        <v>0</v>
      </c>
      <c r="O556" s="21">
        <f t="shared" si="127"/>
        <v>0</v>
      </c>
      <c r="P556" s="21">
        <f t="shared" si="127"/>
        <v>0</v>
      </c>
      <c r="Q556" s="21">
        <f t="shared" si="127"/>
        <v>0</v>
      </c>
      <c r="R556" s="21">
        <f t="shared" si="127"/>
        <v>0</v>
      </c>
      <c r="S556" s="21">
        <f t="shared" si="127"/>
        <v>0</v>
      </c>
      <c r="T556" s="21">
        <f t="shared" si="127"/>
        <v>0</v>
      </c>
      <c r="U556" s="21">
        <f t="shared" si="127"/>
        <v>0</v>
      </c>
      <c r="V556" s="21">
        <f t="shared" si="127"/>
        <v>0</v>
      </c>
      <c r="W556" s="21">
        <f t="shared" si="127"/>
        <v>0</v>
      </c>
      <c r="X556" s="21">
        <f t="shared" si="127"/>
        <v>0</v>
      </c>
      <c r="Y556" s="21">
        <f t="shared" si="127"/>
        <v>0</v>
      </c>
      <c r="Z556" s="21">
        <f t="shared" si="127"/>
        <v>0</v>
      </c>
      <c r="AA556" s="21">
        <f t="shared" si="127"/>
        <v>0</v>
      </c>
      <c r="AB556" s="21">
        <f t="shared" si="127"/>
        <v>0</v>
      </c>
      <c r="AC556" s="21">
        <f t="shared" si="127"/>
        <v>0</v>
      </c>
      <c r="AD556" s="21">
        <f t="shared" si="127"/>
        <v>0</v>
      </c>
      <c r="AE556" s="21">
        <f t="shared" si="12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8">+C560+C561</f>
        <v>0</v>
      </c>
      <c r="D559" s="21">
        <f t="shared" si="128"/>
        <v>0</v>
      </c>
      <c r="E559" s="21">
        <f t="shared" si="128"/>
        <v>0</v>
      </c>
      <c r="F559" s="21">
        <f t="shared" si="128"/>
        <v>0</v>
      </c>
      <c r="G559" s="21">
        <f t="shared" si="128"/>
        <v>0</v>
      </c>
      <c r="H559" s="21">
        <f t="shared" si="128"/>
        <v>0</v>
      </c>
      <c r="I559" s="21">
        <f t="shared" si="128"/>
        <v>0</v>
      </c>
      <c r="J559" s="21">
        <f t="shared" si="128"/>
        <v>0</v>
      </c>
      <c r="K559" s="21">
        <f t="shared" si="128"/>
        <v>0</v>
      </c>
      <c r="L559" s="21">
        <f t="shared" si="128"/>
        <v>0</v>
      </c>
      <c r="M559" s="21">
        <f t="shared" si="128"/>
        <v>0</v>
      </c>
      <c r="N559" s="21">
        <f t="shared" si="128"/>
        <v>0</v>
      </c>
      <c r="O559" s="21">
        <f t="shared" si="128"/>
        <v>0</v>
      </c>
      <c r="P559" s="21">
        <f t="shared" si="128"/>
        <v>0</v>
      </c>
      <c r="Q559" s="21">
        <f t="shared" si="128"/>
        <v>0</v>
      </c>
      <c r="R559" s="21">
        <f t="shared" si="128"/>
        <v>0</v>
      </c>
      <c r="S559" s="21">
        <f t="shared" si="128"/>
        <v>0</v>
      </c>
      <c r="T559" s="21">
        <f t="shared" si="128"/>
        <v>0</v>
      </c>
      <c r="U559" s="21">
        <f t="shared" si="128"/>
        <v>0</v>
      </c>
      <c r="V559" s="21">
        <f t="shared" si="128"/>
        <v>0</v>
      </c>
      <c r="W559" s="21">
        <f t="shared" si="128"/>
        <v>0</v>
      </c>
      <c r="X559" s="21">
        <f t="shared" si="128"/>
        <v>0</v>
      </c>
      <c r="Y559" s="21">
        <f t="shared" si="128"/>
        <v>0</v>
      </c>
      <c r="Z559" s="21">
        <f t="shared" si="128"/>
        <v>0</v>
      </c>
      <c r="AA559" s="21">
        <f t="shared" si="128"/>
        <v>0</v>
      </c>
      <c r="AB559" s="21">
        <f t="shared" si="128"/>
        <v>0</v>
      </c>
      <c r="AC559" s="21">
        <f t="shared" si="128"/>
        <v>0</v>
      </c>
      <c r="AD559" s="21">
        <f t="shared" si="128"/>
        <v>0</v>
      </c>
      <c r="AE559" s="21">
        <f t="shared" si="12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9">+C563+C564</f>
        <v>0</v>
      </c>
      <c r="D562" s="21">
        <f t="shared" si="129"/>
        <v>0</v>
      </c>
      <c r="E562" s="21">
        <f t="shared" si="129"/>
        <v>0</v>
      </c>
      <c r="F562" s="21">
        <f t="shared" si="129"/>
        <v>0</v>
      </c>
      <c r="G562" s="21">
        <f t="shared" si="129"/>
        <v>0</v>
      </c>
      <c r="H562" s="21">
        <f t="shared" si="129"/>
        <v>0</v>
      </c>
      <c r="I562" s="21">
        <f t="shared" si="129"/>
        <v>0</v>
      </c>
      <c r="J562" s="21">
        <f t="shared" si="129"/>
        <v>0</v>
      </c>
      <c r="K562" s="21">
        <f t="shared" si="129"/>
        <v>0</v>
      </c>
      <c r="L562" s="21">
        <f t="shared" si="129"/>
        <v>0</v>
      </c>
      <c r="M562" s="21">
        <f t="shared" si="129"/>
        <v>0</v>
      </c>
      <c r="N562" s="21">
        <f t="shared" si="129"/>
        <v>0</v>
      </c>
      <c r="O562" s="21">
        <f t="shared" si="129"/>
        <v>0</v>
      </c>
      <c r="P562" s="21">
        <f t="shared" si="129"/>
        <v>0</v>
      </c>
      <c r="Q562" s="21">
        <f t="shared" si="129"/>
        <v>0</v>
      </c>
      <c r="R562" s="21">
        <f t="shared" si="129"/>
        <v>0</v>
      </c>
      <c r="S562" s="21">
        <f t="shared" si="129"/>
        <v>0</v>
      </c>
      <c r="T562" s="21">
        <f t="shared" si="129"/>
        <v>0</v>
      </c>
      <c r="U562" s="21">
        <f t="shared" si="129"/>
        <v>0</v>
      </c>
      <c r="V562" s="21">
        <f t="shared" si="129"/>
        <v>0</v>
      </c>
      <c r="W562" s="21">
        <f t="shared" si="129"/>
        <v>0</v>
      </c>
      <c r="X562" s="21">
        <f t="shared" si="129"/>
        <v>0</v>
      </c>
      <c r="Y562" s="21">
        <f t="shared" si="129"/>
        <v>0</v>
      </c>
      <c r="Z562" s="21">
        <f t="shared" si="129"/>
        <v>0</v>
      </c>
      <c r="AA562" s="21">
        <f t="shared" si="129"/>
        <v>0</v>
      </c>
      <c r="AB562" s="21">
        <f t="shared" si="129"/>
        <v>0</v>
      </c>
      <c r="AC562" s="21">
        <f t="shared" si="129"/>
        <v>0</v>
      </c>
      <c r="AD562" s="21">
        <f t="shared" si="129"/>
        <v>0</v>
      </c>
      <c r="AE562" s="21">
        <f t="shared" si="12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0">+C566+C567</f>
        <v>0</v>
      </c>
      <c r="D565" s="21">
        <f t="shared" si="130"/>
        <v>0</v>
      </c>
      <c r="E565" s="21">
        <f t="shared" si="130"/>
        <v>0</v>
      </c>
      <c r="F565" s="21">
        <f t="shared" si="130"/>
        <v>0</v>
      </c>
      <c r="G565" s="21">
        <f t="shared" si="130"/>
        <v>0</v>
      </c>
      <c r="H565" s="21">
        <f t="shared" si="130"/>
        <v>0</v>
      </c>
      <c r="I565" s="21">
        <f t="shared" si="130"/>
        <v>0</v>
      </c>
      <c r="J565" s="21">
        <f t="shared" si="130"/>
        <v>0</v>
      </c>
      <c r="K565" s="21">
        <f t="shared" si="130"/>
        <v>0</v>
      </c>
      <c r="L565" s="21">
        <f t="shared" si="130"/>
        <v>0</v>
      </c>
      <c r="M565" s="21">
        <f t="shared" si="130"/>
        <v>0</v>
      </c>
      <c r="N565" s="21">
        <f t="shared" si="130"/>
        <v>0</v>
      </c>
      <c r="O565" s="21">
        <f t="shared" si="130"/>
        <v>0</v>
      </c>
      <c r="P565" s="21">
        <f t="shared" si="130"/>
        <v>0</v>
      </c>
      <c r="Q565" s="21">
        <f t="shared" si="130"/>
        <v>0</v>
      </c>
      <c r="R565" s="21">
        <f t="shared" si="130"/>
        <v>0</v>
      </c>
      <c r="S565" s="21">
        <f t="shared" si="130"/>
        <v>0</v>
      </c>
      <c r="T565" s="21">
        <f t="shared" si="130"/>
        <v>0</v>
      </c>
      <c r="U565" s="21">
        <f t="shared" si="130"/>
        <v>0</v>
      </c>
      <c r="V565" s="21">
        <f t="shared" si="130"/>
        <v>0</v>
      </c>
      <c r="W565" s="21">
        <f t="shared" si="130"/>
        <v>0</v>
      </c>
      <c r="X565" s="21">
        <f t="shared" si="130"/>
        <v>0</v>
      </c>
      <c r="Y565" s="21">
        <f t="shared" si="130"/>
        <v>0</v>
      </c>
      <c r="Z565" s="21">
        <f t="shared" si="130"/>
        <v>0</v>
      </c>
      <c r="AA565" s="21">
        <f t="shared" si="130"/>
        <v>0</v>
      </c>
      <c r="AB565" s="21">
        <f t="shared" si="130"/>
        <v>0</v>
      </c>
      <c r="AC565" s="21">
        <f t="shared" si="130"/>
        <v>0</v>
      </c>
      <c r="AD565" s="21">
        <f t="shared" si="130"/>
        <v>0</v>
      </c>
      <c r="AE565" s="21">
        <f t="shared" si="13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1">+C569+C570</f>
        <v>0</v>
      </c>
      <c r="D568" s="21">
        <f t="shared" si="131"/>
        <v>0</v>
      </c>
      <c r="E568" s="21">
        <f t="shared" si="131"/>
        <v>0</v>
      </c>
      <c r="F568" s="21">
        <f t="shared" si="131"/>
        <v>0</v>
      </c>
      <c r="G568" s="21">
        <f t="shared" si="131"/>
        <v>0</v>
      </c>
      <c r="H568" s="21">
        <f t="shared" si="131"/>
        <v>0</v>
      </c>
      <c r="I568" s="21">
        <f t="shared" si="131"/>
        <v>0</v>
      </c>
      <c r="J568" s="21">
        <f t="shared" si="131"/>
        <v>0</v>
      </c>
      <c r="K568" s="21">
        <f t="shared" si="131"/>
        <v>0</v>
      </c>
      <c r="L568" s="21">
        <f t="shared" si="131"/>
        <v>0</v>
      </c>
      <c r="M568" s="21">
        <f t="shared" si="131"/>
        <v>0</v>
      </c>
      <c r="N568" s="21">
        <f t="shared" si="131"/>
        <v>0</v>
      </c>
      <c r="O568" s="21">
        <f t="shared" si="131"/>
        <v>0</v>
      </c>
      <c r="P568" s="21">
        <f t="shared" si="131"/>
        <v>0</v>
      </c>
      <c r="Q568" s="21">
        <f t="shared" si="131"/>
        <v>0</v>
      </c>
      <c r="R568" s="21">
        <f t="shared" si="131"/>
        <v>0</v>
      </c>
      <c r="S568" s="21">
        <f t="shared" si="131"/>
        <v>0</v>
      </c>
      <c r="T568" s="21">
        <f t="shared" si="131"/>
        <v>0</v>
      </c>
      <c r="U568" s="21">
        <f t="shared" si="131"/>
        <v>0</v>
      </c>
      <c r="V568" s="21">
        <f t="shared" si="131"/>
        <v>0</v>
      </c>
      <c r="W568" s="21">
        <f t="shared" si="131"/>
        <v>0</v>
      </c>
      <c r="X568" s="21">
        <f t="shared" si="131"/>
        <v>0</v>
      </c>
      <c r="Y568" s="21">
        <f t="shared" si="131"/>
        <v>0</v>
      </c>
      <c r="Z568" s="21">
        <f t="shared" si="131"/>
        <v>0</v>
      </c>
      <c r="AA568" s="21">
        <f t="shared" si="131"/>
        <v>0</v>
      </c>
      <c r="AB568" s="21">
        <f t="shared" si="131"/>
        <v>0</v>
      </c>
      <c r="AC568" s="21">
        <f t="shared" si="131"/>
        <v>0</v>
      </c>
      <c r="AD568" s="21">
        <f t="shared" si="131"/>
        <v>0</v>
      </c>
      <c r="AE568" s="21">
        <f t="shared" si="13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2">+C572+C573</f>
        <v>0</v>
      </c>
      <c r="D571" s="21">
        <f t="shared" si="132"/>
        <v>0</v>
      </c>
      <c r="E571" s="21">
        <f t="shared" si="132"/>
        <v>0</v>
      </c>
      <c r="F571" s="21">
        <f t="shared" si="132"/>
        <v>0</v>
      </c>
      <c r="G571" s="21">
        <f t="shared" si="132"/>
        <v>0</v>
      </c>
      <c r="H571" s="21">
        <f t="shared" si="132"/>
        <v>0</v>
      </c>
      <c r="I571" s="21">
        <f t="shared" si="132"/>
        <v>0</v>
      </c>
      <c r="J571" s="21">
        <f t="shared" si="132"/>
        <v>0</v>
      </c>
      <c r="K571" s="21">
        <f t="shared" si="132"/>
        <v>0</v>
      </c>
      <c r="L571" s="21">
        <f t="shared" si="132"/>
        <v>0</v>
      </c>
      <c r="M571" s="21">
        <f t="shared" si="132"/>
        <v>0</v>
      </c>
      <c r="N571" s="21">
        <f t="shared" si="132"/>
        <v>0</v>
      </c>
      <c r="O571" s="21">
        <f t="shared" si="132"/>
        <v>0</v>
      </c>
      <c r="P571" s="21">
        <f t="shared" si="132"/>
        <v>0</v>
      </c>
      <c r="Q571" s="21">
        <f t="shared" si="132"/>
        <v>0</v>
      </c>
      <c r="R571" s="21">
        <f t="shared" si="132"/>
        <v>0</v>
      </c>
      <c r="S571" s="21">
        <f t="shared" si="132"/>
        <v>0</v>
      </c>
      <c r="T571" s="21">
        <f t="shared" si="132"/>
        <v>0</v>
      </c>
      <c r="U571" s="21">
        <f t="shared" si="132"/>
        <v>0</v>
      </c>
      <c r="V571" s="21">
        <f t="shared" si="132"/>
        <v>0</v>
      </c>
      <c r="W571" s="21">
        <f t="shared" si="132"/>
        <v>0</v>
      </c>
      <c r="X571" s="21">
        <f t="shared" si="132"/>
        <v>0</v>
      </c>
      <c r="Y571" s="21">
        <f t="shared" si="132"/>
        <v>0</v>
      </c>
      <c r="Z571" s="21">
        <f t="shared" si="132"/>
        <v>0</v>
      </c>
      <c r="AA571" s="21">
        <f t="shared" si="132"/>
        <v>0</v>
      </c>
      <c r="AB571" s="21">
        <f t="shared" si="132"/>
        <v>0</v>
      </c>
      <c r="AC571" s="21">
        <f t="shared" si="132"/>
        <v>0</v>
      </c>
      <c r="AD571" s="21">
        <f t="shared" si="132"/>
        <v>0</v>
      </c>
      <c r="AE571" s="21">
        <f t="shared" si="13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3">+C585+C586</f>
        <v>0</v>
      </c>
      <c r="D584" s="21">
        <f t="shared" si="133"/>
        <v>0</v>
      </c>
      <c r="E584" s="21">
        <f t="shared" si="133"/>
        <v>0</v>
      </c>
      <c r="F584" s="21">
        <f t="shared" si="133"/>
        <v>0</v>
      </c>
      <c r="G584" s="21">
        <f t="shared" si="133"/>
        <v>0</v>
      </c>
      <c r="H584" s="21">
        <f t="shared" si="133"/>
        <v>0</v>
      </c>
      <c r="I584" s="21">
        <f t="shared" si="133"/>
        <v>0</v>
      </c>
      <c r="J584" s="21">
        <f t="shared" si="133"/>
        <v>0</v>
      </c>
      <c r="K584" s="21">
        <f t="shared" si="133"/>
        <v>0</v>
      </c>
      <c r="L584" s="21">
        <f t="shared" si="133"/>
        <v>0</v>
      </c>
      <c r="M584" s="21">
        <f t="shared" si="133"/>
        <v>0</v>
      </c>
      <c r="N584" s="21">
        <f t="shared" si="133"/>
        <v>0</v>
      </c>
      <c r="O584" s="21">
        <f t="shared" si="133"/>
        <v>0</v>
      </c>
      <c r="P584" s="21">
        <f t="shared" si="133"/>
        <v>0</v>
      </c>
      <c r="Q584" s="21">
        <f t="shared" si="133"/>
        <v>0</v>
      </c>
      <c r="R584" s="21">
        <f t="shared" si="133"/>
        <v>0</v>
      </c>
      <c r="S584" s="21">
        <f t="shared" si="133"/>
        <v>0</v>
      </c>
      <c r="T584" s="21">
        <f t="shared" si="133"/>
        <v>0</v>
      </c>
      <c r="U584" s="21">
        <f t="shared" si="133"/>
        <v>0</v>
      </c>
      <c r="V584" s="21">
        <f t="shared" si="133"/>
        <v>0</v>
      </c>
      <c r="W584" s="21">
        <f t="shared" si="133"/>
        <v>0</v>
      </c>
      <c r="X584" s="21">
        <f t="shared" si="133"/>
        <v>0</v>
      </c>
      <c r="Y584" s="21">
        <f t="shared" si="133"/>
        <v>0</v>
      </c>
      <c r="Z584" s="21">
        <f t="shared" si="133"/>
        <v>0</v>
      </c>
      <c r="AA584" s="21">
        <f t="shared" si="133"/>
        <v>0</v>
      </c>
      <c r="AB584" s="21">
        <f t="shared" si="133"/>
        <v>0</v>
      </c>
      <c r="AC584" s="21">
        <f t="shared" si="133"/>
        <v>0</v>
      </c>
      <c r="AD584" s="21">
        <f t="shared" si="133"/>
        <v>0</v>
      </c>
      <c r="AE584" s="21">
        <f t="shared" si="13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4">+C599-C4</f>
        <v>0</v>
      </c>
      <c r="D597" s="72">
        <f t="shared" si="134"/>
        <v>0</v>
      </c>
      <c r="E597" s="72">
        <f t="shared" si="134"/>
        <v>0</v>
      </c>
      <c r="F597" s="72">
        <f t="shared" si="134"/>
        <v>0</v>
      </c>
      <c r="G597" s="72">
        <f t="shared" si="134"/>
        <v>0</v>
      </c>
      <c r="H597" s="72">
        <f t="shared" si="134"/>
        <v>0</v>
      </c>
      <c r="I597" s="72">
        <f t="shared" si="134"/>
        <v>0</v>
      </c>
      <c r="J597" s="72">
        <f t="shared" si="134"/>
        <v>0</v>
      </c>
      <c r="K597" s="72">
        <f t="shared" si="134"/>
        <v>0</v>
      </c>
      <c r="L597" s="72">
        <f t="shared" si="134"/>
        <v>0</v>
      </c>
      <c r="M597" s="72">
        <f t="shared" si="134"/>
        <v>0</v>
      </c>
      <c r="N597" s="88">
        <f t="shared" si="134"/>
        <v>0</v>
      </c>
      <c r="O597" s="72">
        <f t="shared" si="134"/>
        <v>0</v>
      </c>
      <c r="P597" s="72">
        <f t="shared" si="134"/>
        <v>0</v>
      </c>
      <c r="Q597" s="72">
        <f t="shared" si="134"/>
        <v>0</v>
      </c>
      <c r="R597" s="72">
        <f t="shared" si="134"/>
        <v>0</v>
      </c>
      <c r="S597" s="72">
        <f t="shared" si="134"/>
        <v>0</v>
      </c>
      <c r="T597" s="72">
        <f t="shared" si="134"/>
        <v>0</v>
      </c>
      <c r="U597" s="72">
        <f t="shared" si="134"/>
        <v>0</v>
      </c>
      <c r="V597" s="72">
        <f t="shared" si="134"/>
        <v>0</v>
      </c>
      <c r="W597" s="72">
        <f t="shared" si="134"/>
        <v>0</v>
      </c>
      <c r="X597" s="72">
        <f t="shared" si="134"/>
        <v>0</v>
      </c>
      <c r="Y597" s="72">
        <f t="shared" si="134"/>
        <v>0</v>
      </c>
      <c r="Z597" s="72">
        <f t="shared" si="134"/>
        <v>0</v>
      </c>
      <c r="AA597" s="72">
        <f t="shared" si="134"/>
        <v>0</v>
      </c>
      <c r="AB597" s="72">
        <f t="shared" si="134"/>
        <v>0</v>
      </c>
      <c r="AC597" s="72">
        <f t="shared" si="134"/>
        <v>0</v>
      </c>
      <c r="AD597" s="72">
        <f t="shared" si="134"/>
        <v>0</v>
      </c>
      <c r="AE597" s="72">
        <f t="shared" si="13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5">+C600+C604+C613+C624+C633</f>
        <v>0</v>
      </c>
      <c r="D599" s="28">
        <f t="shared" si="135"/>
        <v>0</v>
      </c>
      <c r="E599" s="28">
        <f t="shared" si="135"/>
        <v>0</v>
      </c>
      <c r="F599" s="28">
        <f t="shared" si="135"/>
        <v>0</v>
      </c>
      <c r="G599" s="28">
        <f t="shared" si="135"/>
        <v>0</v>
      </c>
      <c r="H599" s="28">
        <f t="shared" si="135"/>
        <v>0</v>
      </c>
      <c r="I599" s="28">
        <f t="shared" si="135"/>
        <v>0</v>
      </c>
      <c r="J599" s="28">
        <f t="shared" si="135"/>
        <v>0</v>
      </c>
      <c r="K599" s="28">
        <f t="shared" si="135"/>
        <v>0</v>
      </c>
      <c r="L599" s="28">
        <f t="shared" si="135"/>
        <v>0</v>
      </c>
      <c r="M599" s="28">
        <f t="shared" si="135"/>
        <v>0</v>
      </c>
      <c r="N599" s="28">
        <f t="shared" si="135"/>
        <v>0</v>
      </c>
      <c r="O599" s="28">
        <f t="shared" si="135"/>
        <v>0</v>
      </c>
      <c r="P599" s="28">
        <f t="shared" si="135"/>
        <v>0</v>
      </c>
      <c r="Q599" s="28">
        <f t="shared" si="135"/>
        <v>0</v>
      </c>
      <c r="R599" s="28">
        <f t="shared" si="135"/>
        <v>0</v>
      </c>
      <c r="S599" s="28">
        <f t="shared" si="135"/>
        <v>0</v>
      </c>
      <c r="T599" s="28">
        <f t="shared" si="135"/>
        <v>0</v>
      </c>
      <c r="U599" s="28">
        <f t="shared" si="135"/>
        <v>0</v>
      </c>
      <c r="V599" s="28">
        <f t="shared" si="135"/>
        <v>0</v>
      </c>
      <c r="W599" s="28">
        <f t="shared" si="135"/>
        <v>0</v>
      </c>
      <c r="X599" s="28">
        <f t="shared" si="135"/>
        <v>0</v>
      </c>
      <c r="Y599" s="28">
        <f t="shared" si="135"/>
        <v>0</v>
      </c>
      <c r="Z599" s="28">
        <f t="shared" si="135"/>
        <v>0</v>
      </c>
      <c r="AA599" s="28">
        <f t="shared" si="135"/>
        <v>0</v>
      </c>
      <c r="AB599" s="28">
        <f t="shared" si="135"/>
        <v>0</v>
      </c>
      <c r="AC599" s="28">
        <f t="shared" si="135"/>
        <v>0</v>
      </c>
      <c r="AD599" s="28">
        <f t="shared" si="135"/>
        <v>0</v>
      </c>
      <c r="AE599" s="28">
        <f t="shared" si="135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6">+C601+C602+C603</f>
        <v>0</v>
      </c>
      <c r="D600" s="28">
        <f t="shared" si="136"/>
        <v>0</v>
      </c>
      <c r="E600" s="28">
        <f t="shared" si="136"/>
        <v>0</v>
      </c>
      <c r="F600" s="28">
        <f t="shared" si="136"/>
        <v>0</v>
      </c>
      <c r="G600" s="28">
        <f t="shared" si="136"/>
        <v>0</v>
      </c>
      <c r="H600" s="28">
        <f t="shared" si="136"/>
        <v>0</v>
      </c>
      <c r="I600" s="28">
        <f t="shared" si="136"/>
        <v>0</v>
      </c>
      <c r="J600" s="28">
        <f t="shared" si="136"/>
        <v>0</v>
      </c>
      <c r="K600" s="28">
        <f t="shared" si="136"/>
        <v>0</v>
      </c>
      <c r="L600" s="28">
        <f t="shared" si="136"/>
        <v>0</v>
      </c>
      <c r="M600" s="28">
        <f t="shared" si="136"/>
        <v>0</v>
      </c>
      <c r="N600" s="28">
        <f t="shared" si="136"/>
        <v>0</v>
      </c>
      <c r="O600" s="28">
        <f t="shared" si="136"/>
        <v>0</v>
      </c>
      <c r="P600" s="28">
        <f t="shared" si="136"/>
        <v>0</v>
      </c>
      <c r="Q600" s="28">
        <f t="shared" si="136"/>
        <v>0</v>
      </c>
      <c r="R600" s="28">
        <f t="shared" si="136"/>
        <v>0</v>
      </c>
      <c r="S600" s="28">
        <f t="shared" si="136"/>
        <v>0</v>
      </c>
      <c r="T600" s="28">
        <f t="shared" si="136"/>
        <v>0</v>
      </c>
      <c r="U600" s="28">
        <f t="shared" si="136"/>
        <v>0</v>
      </c>
      <c r="V600" s="28">
        <f t="shared" si="136"/>
        <v>0</v>
      </c>
      <c r="W600" s="28">
        <f t="shared" si="136"/>
        <v>0</v>
      </c>
      <c r="X600" s="28">
        <f t="shared" si="136"/>
        <v>0</v>
      </c>
      <c r="Y600" s="28">
        <f t="shared" si="136"/>
        <v>0</v>
      </c>
      <c r="Z600" s="28">
        <f t="shared" si="136"/>
        <v>0</v>
      </c>
      <c r="AA600" s="28">
        <f t="shared" si="136"/>
        <v>0</v>
      </c>
      <c r="AB600" s="28">
        <f t="shared" si="136"/>
        <v>0</v>
      </c>
      <c r="AC600" s="28">
        <f t="shared" si="136"/>
        <v>0</v>
      </c>
      <c r="AD600" s="28">
        <f t="shared" si="136"/>
        <v>0</v>
      </c>
      <c r="AE600" s="28">
        <f t="shared" si="13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7">+D606+D607+D609+D610+D611</f>
        <v>0</v>
      </c>
      <c r="E604" s="28">
        <f t="shared" si="137"/>
        <v>0</v>
      </c>
      <c r="F604" s="28">
        <f t="shared" si="137"/>
        <v>0</v>
      </c>
      <c r="G604" s="28">
        <f t="shared" si="137"/>
        <v>0</v>
      </c>
      <c r="H604" s="28">
        <f t="shared" si="137"/>
        <v>0</v>
      </c>
      <c r="I604" s="28">
        <f t="shared" si="137"/>
        <v>0</v>
      </c>
      <c r="J604" s="28">
        <f t="shared" si="137"/>
        <v>0</v>
      </c>
      <c r="K604" s="28">
        <f t="shared" si="137"/>
        <v>0</v>
      </c>
      <c r="L604" s="28">
        <f t="shared" si="137"/>
        <v>0</v>
      </c>
      <c r="M604" s="28">
        <f t="shared" si="137"/>
        <v>0</v>
      </c>
      <c r="N604" s="28">
        <f t="shared" si="137"/>
        <v>0</v>
      </c>
      <c r="O604" s="28">
        <f t="shared" si="137"/>
        <v>0</v>
      </c>
      <c r="P604" s="28">
        <f t="shared" si="137"/>
        <v>0</v>
      </c>
      <c r="Q604" s="28">
        <f t="shared" si="137"/>
        <v>0</v>
      </c>
      <c r="R604" s="28">
        <f t="shared" si="137"/>
        <v>0</v>
      </c>
      <c r="S604" s="28">
        <f t="shared" si="137"/>
        <v>0</v>
      </c>
      <c r="T604" s="28">
        <f t="shared" si="137"/>
        <v>0</v>
      </c>
      <c r="U604" s="28">
        <f t="shared" si="137"/>
        <v>0</v>
      </c>
      <c r="V604" s="28">
        <f t="shared" si="137"/>
        <v>0</v>
      </c>
      <c r="W604" s="28">
        <f t="shared" si="137"/>
        <v>0</v>
      </c>
      <c r="X604" s="28">
        <f t="shared" si="137"/>
        <v>0</v>
      </c>
      <c r="Y604" s="28">
        <f t="shared" si="137"/>
        <v>0</v>
      </c>
      <c r="Z604" s="28">
        <f t="shared" si="137"/>
        <v>0</v>
      </c>
      <c r="AA604" s="28">
        <f t="shared" si="137"/>
        <v>0</v>
      </c>
      <c r="AB604" s="28">
        <f t="shared" si="137"/>
        <v>0</v>
      </c>
      <c r="AC604" s="28">
        <f t="shared" si="137"/>
        <v>0</v>
      </c>
      <c r="AD604" s="28">
        <f t="shared" si="137"/>
        <v>0</v>
      </c>
      <c r="AE604" s="28">
        <f t="shared" si="137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8">+C478</f>
        <v>0</v>
      </c>
      <c r="D606" s="37">
        <f t="shared" si="138"/>
        <v>0</v>
      </c>
      <c r="E606" s="37">
        <f t="shared" si="138"/>
        <v>0</v>
      </c>
      <c r="F606" s="37">
        <f t="shared" si="138"/>
        <v>0</v>
      </c>
      <c r="G606" s="37">
        <f t="shared" si="138"/>
        <v>0</v>
      </c>
      <c r="H606" s="37">
        <f t="shared" si="138"/>
        <v>0</v>
      </c>
      <c r="I606" s="37">
        <f t="shared" si="138"/>
        <v>0</v>
      </c>
      <c r="J606" s="37">
        <f t="shared" si="138"/>
        <v>0</v>
      </c>
      <c r="K606" s="37">
        <f t="shared" si="138"/>
        <v>0</v>
      </c>
      <c r="L606" s="37">
        <f t="shared" si="138"/>
        <v>0</v>
      </c>
      <c r="M606" s="37">
        <f t="shared" si="138"/>
        <v>0</v>
      </c>
      <c r="N606" s="37">
        <f t="shared" si="138"/>
        <v>0</v>
      </c>
      <c r="O606" s="37">
        <f t="shared" si="138"/>
        <v>0</v>
      </c>
      <c r="P606" s="37">
        <f t="shared" si="138"/>
        <v>0</v>
      </c>
      <c r="Q606" s="37">
        <f t="shared" si="138"/>
        <v>0</v>
      </c>
      <c r="R606" s="37">
        <f t="shared" si="138"/>
        <v>0</v>
      </c>
      <c r="S606" s="37">
        <f t="shared" si="138"/>
        <v>0</v>
      </c>
      <c r="T606" s="37">
        <f t="shared" si="138"/>
        <v>0</v>
      </c>
      <c r="U606" s="37">
        <f t="shared" si="138"/>
        <v>0</v>
      </c>
      <c r="V606" s="37">
        <f t="shared" si="138"/>
        <v>0</v>
      </c>
      <c r="W606" s="37">
        <f t="shared" si="138"/>
        <v>0</v>
      </c>
      <c r="X606" s="37">
        <f t="shared" si="138"/>
        <v>0</v>
      </c>
      <c r="Y606" s="37">
        <f t="shared" si="138"/>
        <v>0</v>
      </c>
      <c r="Z606" s="37">
        <f t="shared" si="138"/>
        <v>0</v>
      </c>
      <c r="AA606" s="37">
        <f t="shared" si="138"/>
        <v>0</v>
      </c>
      <c r="AB606" s="37">
        <f t="shared" si="138"/>
        <v>0</v>
      </c>
      <c r="AC606" s="37">
        <f t="shared" si="138"/>
        <v>0</v>
      </c>
      <c r="AD606" s="37">
        <f t="shared" si="138"/>
        <v>0</v>
      </c>
      <c r="AE606" s="37">
        <f t="shared" si="13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9">+C489</f>
        <v>0</v>
      </c>
      <c r="D607" s="37">
        <f t="shared" si="139"/>
        <v>0</v>
      </c>
      <c r="E607" s="37">
        <f t="shared" si="139"/>
        <v>0</v>
      </c>
      <c r="F607" s="37">
        <f t="shared" si="139"/>
        <v>0</v>
      </c>
      <c r="G607" s="37">
        <f t="shared" si="139"/>
        <v>0</v>
      </c>
      <c r="H607" s="37">
        <f t="shared" si="139"/>
        <v>0</v>
      </c>
      <c r="I607" s="37">
        <f t="shared" si="139"/>
        <v>0</v>
      </c>
      <c r="J607" s="37">
        <f t="shared" si="139"/>
        <v>0</v>
      </c>
      <c r="K607" s="37">
        <f t="shared" si="139"/>
        <v>0</v>
      </c>
      <c r="L607" s="37">
        <f t="shared" si="139"/>
        <v>0</v>
      </c>
      <c r="M607" s="37">
        <f t="shared" si="139"/>
        <v>0</v>
      </c>
      <c r="N607" s="37">
        <f t="shared" si="139"/>
        <v>0</v>
      </c>
      <c r="O607" s="37">
        <f t="shared" si="139"/>
        <v>0</v>
      </c>
      <c r="P607" s="37">
        <f t="shared" si="139"/>
        <v>0</v>
      </c>
      <c r="Q607" s="37">
        <f t="shared" si="139"/>
        <v>0</v>
      </c>
      <c r="R607" s="37">
        <f t="shared" si="139"/>
        <v>0</v>
      </c>
      <c r="S607" s="37">
        <f t="shared" si="139"/>
        <v>0</v>
      </c>
      <c r="T607" s="37">
        <f t="shared" si="139"/>
        <v>0</v>
      </c>
      <c r="U607" s="37">
        <f t="shared" si="139"/>
        <v>0</v>
      </c>
      <c r="V607" s="37">
        <f t="shared" si="139"/>
        <v>0</v>
      </c>
      <c r="W607" s="37">
        <f t="shared" si="139"/>
        <v>0</v>
      </c>
      <c r="X607" s="37">
        <f t="shared" si="139"/>
        <v>0</v>
      </c>
      <c r="Y607" s="37">
        <f t="shared" si="139"/>
        <v>0</v>
      </c>
      <c r="Z607" s="37">
        <f t="shared" si="139"/>
        <v>0</v>
      </c>
      <c r="AA607" s="37">
        <f t="shared" si="139"/>
        <v>0</v>
      </c>
      <c r="AB607" s="37">
        <f t="shared" si="139"/>
        <v>0</v>
      </c>
      <c r="AC607" s="37">
        <f t="shared" si="139"/>
        <v>0</v>
      </c>
      <c r="AD607" s="37">
        <f t="shared" si="139"/>
        <v>0</v>
      </c>
      <c r="AE607" s="37">
        <f t="shared" si="13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0">+C502</f>
        <v>0</v>
      </c>
      <c r="D609" s="37">
        <f t="shared" si="140"/>
        <v>0</v>
      </c>
      <c r="E609" s="37">
        <f t="shared" si="140"/>
        <v>0</v>
      </c>
      <c r="F609" s="37">
        <f t="shared" si="140"/>
        <v>0</v>
      </c>
      <c r="G609" s="37">
        <f t="shared" si="140"/>
        <v>0</v>
      </c>
      <c r="H609" s="37">
        <f t="shared" si="140"/>
        <v>0</v>
      </c>
      <c r="I609" s="37">
        <f t="shared" si="140"/>
        <v>0</v>
      </c>
      <c r="J609" s="37">
        <f t="shared" si="140"/>
        <v>0</v>
      </c>
      <c r="K609" s="37">
        <f t="shared" si="140"/>
        <v>0</v>
      </c>
      <c r="L609" s="37">
        <f t="shared" si="140"/>
        <v>0</v>
      </c>
      <c r="M609" s="37">
        <f t="shared" si="140"/>
        <v>0</v>
      </c>
      <c r="N609" s="37">
        <f t="shared" si="140"/>
        <v>0</v>
      </c>
      <c r="O609" s="37">
        <f t="shared" si="140"/>
        <v>0</v>
      </c>
      <c r="P609" s="37">
        <f t="shared" si="140"/>
        <v>0</v>
      </c>
      <c r="Q609" s="37">
        <f t="shared" si="140"/>
        <v>0</v>
      </c>
      <c r="R609" s="37">
        <f t="shared" si="140"/>
        <v>0</v>
      </c>
      <c r="S609" s="37">
        <f t="shared" si="140"/>
        <v>0</v>
      </c>
      <c r="T609" s="37">
        <f t="shared" si="140"/>
        <v>0</v>
      </c>
      <c r="U609" s="37">
        <f t="shared" si="140"/>
        <v>0</v>
      </c>
      <c r="V609" s="37">
        <f t="shared" si="140"/>
        <v>0</v>
      </c>
      <c r="W609" s="37">
        <f t="shared" si="140"/>
        <v>0</v>
      </c>
      <c r="X609" s="37">
        <f t="shared" si="140"/>
        <v>0</v>
      </c>
      <c r="Y609" s="37">
        <f t="shared" si="140"/>
        <v>0</v>
      </c>
      <c r="Z609" s="37">
        <f t="shared" si="140"/>
        <v>0</v>
      </c>
      <c r="AA609" s="37">
        <f t="shared" si="140"/>
        <v>0</v>
      </c>
      <c r="AB609" s="37">
        <f t="shared" si="140"/>
        <v>0</v>
      </c>
      <c r="AC609" s="37">
        <f t="shared" si="140"/>
        <v>0</v>
      </c>
      <c r="AD609" s="37">
        <f t="shared" si="140"/>
        <v>0</v>
      </c>
      <c r="AE609" s="37">
        <f t="shared" si="140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1">+D508</f>
        <v>0</v>
      </c>
      <c r="E610" s="37">
        <f t="shared" si="141"/>
        <v>0</v>
      </c>
      <c r="F610" s="37">
        <f t="shared" si="141"/>
        <v>0</v>
      </c>
      <c r="G610" s="37">
        <f t="shared" si="141"/>
        <v>0</v>
      </c>
      <c r="H610" s="37">
        <f t="shared" si="141"/>
        <v>0</v>
      </c>
      <c r="I610" s="37">
        <f t="shared" si="141"/>
        <v>0</v>
      </c>
      <c r="J610" s="37">
        <f t="shared" si="141"/>
        <v>0</v>
      </c>
      <c r="K610" s="37">
        <f t="shared" si="141"/>
        <v>0</v>
      </c>
      <c r="L610" s="37">
        <f t="shared" si="141"/>
        <v>0</v>
      </c>
      <c r="M610" s="37">
        <f t="shared" si="141"/>
        <v>0</v>
      </c>
      <c r="N610" s="37">
        <f t="shared" si="141"/>
        <v>0</v>
      </c>
      <c r="O610" s="37">
        <f t="shared" si="141"/>
        <v>0</v>
      </c>
      <c r="P610" s="37">
        <f t="shared" si="141"/>
        <v>0</v>
      </c>
      <c r="Q610" s="37">
        <f t="shared" si="141"/>
        <v>0</v>
      </c>
      <c r="R610" s="37">
        <f t="shared" si="141"/>
        <v>0</v>
      </c>
      <c r="S610" s="37">
        <f t="shared" si="141"/>
        <v>0</v>
      </c>
      <c r="T610" s="37">
        <f t="shared" si="141"/>
        <v>0</v>
      </c>
      <c r="U610" s="37">
        <f t="shared" si="141"/>
        <v>0</v>
      </c>
      <c r="V610" s="37">
        <f t="shared" si="141"/>
        <v>0</v>
      </c>
      <c r="W610" s="37">
        <f t="shared" si="141"/>
        <v>0</v>
      </c>
      <c r="X610" s="37">
        <f t="shared" si="141"/>
        <v>0</v>
      </c>
      <c r="Y610" s="37">
        <f t="shared" si="141"/>
        <v>0</v>
      </c>
      <c r="Z610" s="37">
        <f t="shared" si="141"/>
        <v>0</v>
      </c>
      <c r="AA610" s="37">
        <f t="shared" si="141"/>
        <v>0</v>
      </c>
      <c r="AB610" s="37">
        <f t="shared" si="141"/>
        <v>0</v>
      </c>
      <c r="AC610" s="37">
        <f t="shared" si="141"/>
        <v>0</v>
      </c>
      <c r="AD610" s="37">
        <f t="shared" si="141"/>
        <v>0</v>
      </c>
      <c r="AE610" s="37">
        <f t="shared" si="141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2">+C515</f>
        <v>0</v>
      </c>
      <c r="D611" s="37">
        <f t="shared" si="142"/>
        <v>0</v>
      </c>
      <c r="E611" s="37">
        <f t="shared" si="142"/>
        <v>0</v>
      </c>
      <c r="F611" s="37">
        <f t="shared" si="142"/>
        <v>0</v>
      </c>
      <c r="G611" s="37">
        <f t="shared" si="142"/>
        <v>0</v>
      </c>
      <c r="H611" s="37">
        <f t="shared" si="142"/>
        <v>0</v>
      </c>
      <c r="I611" s="37">
        <f t="shared" si="142"/>
        <v>0</v>
      </c>
      <c r="J611" s="37">
        <f t="shared" si="142"/>
        <v>0</v>
      </c>
      <c r="K611" s="37">
        <f t="shared" si="142"/>
        <v>0</v>
      </c>
      <c r="L611" s="37">
        <f t="shared" si="142"/>
        <v>0</v>
      </c>
      <c r="M611" s="37">
        <f t="shared" si="142"/>
        <v>0</v>
      </c>
      <c r="N611" s="37">
        <f t="shared" si="142"/>
        <v>0</v>
      </c>
      <c r="O611" s="37">
        <f t="shared" si="142"/>
        <v>0</v>
      </c>
      <c r="P611" s="37">
        <f t="shared" si="142"/>
        <v>0</v>
      </c>
      <c r="Q611" s="37">
        <f t="shared" si="142"/>
        <v>0</v>
      </c>
      <c r="R611" s="37">
        <f t="shared" si="142"/>
        <v>0</v>
      </c>
      <c r="S611" s="37">
        <f t="shared" si="142"/>
        <v>0</v>
      </c>
      <c r="T611" s="37">
        <f t="shared" si="142"/>
        <v>0</v>
      </c>
      <c r="U611" s="37">
        <f t="shared" si="142"/>
        <v>0</v>
      </c>
      <c r="V611" s="37">
        <f t="shared" si="142"/>
        <v>0</v>
      </c>
      <c r="W611" s="37">
        <f t="shared" si="142"/>
        <v>0</v>
      </c>
      <c r="X611" s="37">
        <f t="shared" si="142"/>
        <v>0</v>
      </c>
      <c r="Y611" s="37">
        <f t="shared" si="142"/>
        <v>0</v>
      </c>
      <c r="Z611" s="37">
        <f t="shared" si="142"/>
        <v>0</v>
      </c>
      <c r="AA611" s="37">
        <f t="shared" si="142"/>
        <v>0</v>
      </c>
      <c r="AB611" s="37">
        <f t="shared" si="142"/>
        <v>0</v>
      </c>
      <c r="AC611" s="37">
        <f t="shared" si="142"/>
        <v>0</v>
      </c>
      <c r="AD611" s="37">
        <f t="shared" si="142"/>
        <v>0</v>
      </c>
      <c r="AE611" s="37">
        <f t="shared" si="14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3">+C614+C615+C616+C617+C618+C619+C620+C621+C622+C623</f>
        <v>0</v>
      </c>
      <c r="D613" s="28">
        <f t="shared" si="143"/>
        <v>0</v>
      </c>
      <c r="E613" s="28">
        <f t="shared" si="143"/>
        <v>0</v>
      </c>
      <c r="F613" s="28">
        <f t="shared" si="143"/>
        <v>0</v>
      </c>
      <c r="G613" s="28">
        <f t="shared" si="143"/>
        <v>0</v>
      </c>
      <c r="H613" s="28">
        <f t="shared" si="143"/>
        <v>0</v>
      </c>
      <c r="I613" s="28">
        <f t="shared" si="143"/>
        <v>0</v>
      </c>
      <c r="J613" s="28">
        <f t="shared" si="143"/>
        <v>0</v>
      </c>
      <c r="K613" s="28">
        <f t="shared" si="143"/>
        <v>0</v>
      </c>
      <c r="L613" s="28">
        <f t="shared" si="143"/>
        <v>0</v>
      </c>
      <c r="M613" s="28">
        <f t="shared" si="143"/>
        <v>0</v>
      </c>
      <c r="N613" s="28">
        <f t="shared" si="143"/>
        <v>0</v>
      </c>
      <c r="O613" s="28">
        <f t="shared" si="143"/>
        <v>0</v>
      </c>
      <c r="P613" s="28">
        <f t="shared" si="143"/>
        <v>0</v>
      </c>
      <c r="Q613" s="28">
        <f t="shared" si="143"/>
        <v>0</v>
      </c>
      <c r="R613" s="28">
        <f t="shared" si="143"/>
        <v>0</v>
      </c>
      <c r="S613" s="28">
        <f t="shared" si="143"/>
        <v>0</v>
      </c>
      <c r="T613" s="28">
        <f t="shared" si="143"/>
        <v>0</v>
      </c>
      <c r="U613" s="28">
        <f t="shared" si="143"/>
        <v>0</v>
      </c>
      <c r="V613" s="28">
        <f t="shared" si="143"/>
        <v>0</v>
      </c>
      <c r="W613" s="28">
        <f t="shared" si="143"/>
        <v>0</v>
      </c>
      <c r="X613" s="28">
        <f t="shared" si="143"/>
        <v>0</v>
      </c>
      <c r="Y613" s="28">
        <f t="shared" si="143"/>
        <v>0</v>
      </c>
      <c r="Z613" s="28">
        <f t="shared" si="143"/>
        <v>0</v>
      </c>
      <c r="AA613" s="28">
        <f t="shared" si="143"/>
        <v>0</v>
      </c>
      <c r="AB613" s="28">
        <f t="shared" si="143"/>
        <v>0</v>
      </c>
      <c r="AC613" s="28">
        <f t="shared" si="143"/>
        <v>0</v>
      </c>
      <c r="AD613" s="28">
        <f t="shared" si="143"/>
        <v>0</v>
      </c>
      <c r="AE613" s="28">
        <f t="shared" si="14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4">+C625+C626+C627+C628+C629+C630+C631+C632</f>
        <v>0</v>
      </c>
      <c r="D624" s="28">
        <f t="shared" si="144"/>
        <v>0</v>
      </c>
      <c r="E624" s="28">
        <f t="shared" si="144"/>
        <v>0</v>
      </c>
      <c r="F624" s="28">
        <f t="shared" si="144"/>
        <v>0</v>
      </c>
      <c r="G624" s="28">
        <f t="shared" si="144"/>
        <v>0</v>
      </c>
      <c r="H624" s="28">
        <f t="shared" si="144"/>
        <v>0</v>
      </c>
      <c r="I624" s="28">
        <f t="shared" si="144"/>
        <v>0</v>
      </c>
      <c r="J624" s="28">
        <f t="shared" si="144"/>
        <v>0</v>
      </c>
      <c r="K624" s="28">
        <f t="shared" si="144"/>
        <v>0</v>
      </c>
      <c r="L624" s="28">
        <f t="shared" si="144"/>
        <v>0</v>
      </c>
      <c r="M624" s="28">
        <f t="shared" si="144"/>
        <v>0</v>
      </c>
      <c r="N624" s="28">
        <f t="shared" si="144"/>
        <v>0</v>
      </c>
      <c r="O624" s="28">
        <f t="shared" si="144"/>
        <v>0</v>
      </c>
      <c r="P624" s="28">
        <f t="shared" si="144"/>
        <v>0</v>
      </c>
      <c r="Q624" s="28">
        <f t="shared" si="144"/>
        <v>0</v>
      </c>
      <c r="R624" s="28">
        <f t="shared" si="144"/>
        <v>0</v>
      </c>
      <c r="S624" s="28">
        <f t="shared" si="144"/>
        <v>0</v>
      </c>
      <c r="T624" s="28">
        <f t="shared" si="144"/>
        <v>0</v>
      </c>
      <c r="U624" s="28">
        <f t="shared" si="144"/>
        <v>0</v>
      </c>
      <c r="V624" s="28">
        <f t="shared" si="144"/>
        <v>0</v>
      </c>
      <c r="W624" s="28">
        <f t="shared" si="144"/>
        <v>0</v>
      </c>
      <c r="X624" s="28">
        <f t="shared" si="144"/>
        <v>0</v>
      </c>
      <c r="Y624" s="28">
        <f t="shared" si="144"/>
        <v>0</v>
      </c>
      <c r="Z624" s="28">
        <f t="shared" si="144"/>
        <v>0</v>
      </c>
      <c r="AA624" s="28">
        <f t="shared" si="144"/>
        <v>0</v>
      </c>
      <c r="AB624" s="28">
        <f t="shared" si="144"/>
        <v>0</v>
      </c>
      <c r="AC624" s="28">
        <f t="shared" si="144"/>
        <v>0</v>
      </c>
      <c r="AD624" s="28">
        <f t="shared" si="144"/>
        <v>0</v>
      </c>
      <c r="AE624" s="28">
        <f t="shared" si="14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5">+C642+C643</f>
        <v>0</v>
      </c>
      <c r="D641" s="21">
        <f t="shared" si="145"/>
        <v>0</v>
      </c>
      <c r="E641" s="21">
        <f t="shared" si="145"/>
        <v>0</v>
      </c>
      <c r="F641" s="21">
        <f t="shared" si="145"/>
        <v>0</v>
      </c>
      <c r="G641" s="21">
        <f t="shared" si="145"/>
        <v>0</v>
      </c>
      <c r="H641" s="21">
        <f t="shared" si="145"/>
        <v>0</v>
      </c>
      <c r="I641" s="21">
        <f t="shared" si="145"/>
        <v>0</v>
      </c>
      <c r="J641" s="21">
        <f t="shared" si="145"/>
        <v>0</v>
      </c>
      <c r="K641" s="21">
        <f t="shared" si="145"/>
        <v>0</v>
      </c>
      <c r="L641" s="21">
        <f t="shared" si="145"/>
        <v>0</v>
      </c>
      <c r="M641" s="21">
        <f t="shared" si="145"/>
        <v>0</v>
      </c>
      <c r="N641" s="21">
        <f t="shared" si="145"/>
        <v>0</v>
      </c>
      <c r="O641" s="21">
        <f t="shared" si="145"/>
        <v>0</v>
      </c>
      <c r="P641" s="21">
        <f t="shared" si="145"/>
        <v>0</v>
      </c>
      <c r="Q641" s="21">
        <f t="shared" si="145"/>
        <v>0</v>
      </c>
      <c r="R641" s="21">
        <f t="shared" si="145"/>
        <v>0</v>
      </c>
      <c r="S641" s="21">
        <f t="shared" si="145"/>
        <v>0</v>
      </c>
      <c r="T641" s="21">
        <f t="shared" si="145"/>
        <v>0</v>
      </c>
      <c r="U641" s="21">
        <f t="shared" si="145"/>
        <v>0</v>
      </c>
      <c r="V641" s="21">
        <f t="shared" si="145"/>
        <v>0</v>
      </c>
      <c r="W641" s="21">
        <f t="shared" si="145"/>
        <v>0</v>
      </c>
      <c r="X641" s="21">
        <f t="shared" si="145"/>
        <v>0</v>
      </c>
      <c r="Y641" s="21">
        <f t="shared" si="145"/>
        <v>0</v>
      </c>
      <c r="Z641" s="21">
        <f t="shared" si="145"/>
        <v>0</v>
      </c>
      <c r="AA641" s="21">
        <f t="shared" si="145"/>
        <v>0</v>
      </c>
      <c r="AB641" s="21">
        <f t="shared" si="145"/>
        <v>0</v>
      </c>
      <c r="AC641" s="21">
        <f t="shared" si="145"/>
        <v>0</v>
      </c>
      <c r="AD641" s="21">
        <f t="shared" si="145"/>
        <v>0</v>
      </c>
      <c r="AE641" s="21">
        <f t="shared" si="14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6">+C656-C4</f>
        <v>0</v>
      </c>
      <c r="D654" s="70">
        <f t="shared" si="146"/>
        <v>0</v>
      </c>
      <c r="E654" s="70">
        <f t="shared" si="146"/>
        <v>0</v>
      </c>
      <c r="F654" s="70">
        <f t="shared" si="146"/>
        <v>0</v>
      </c>
      <c r="G654" s="70">
        <f t="shared" si="146"/>
        <v>0</v>
      </c>
      <c r="H654" s="70">
        <f t="shared" si="146"/>
        <v>0</v>
      </c>
      <c r="I654" s="70">
        <f t="shared" si="146"/>
        <v>0</v>
      </c>
      <c r="J654" s="70">
        <f t="shared" si="146"/>
        <v>0</v>
      </c>
      <c r="K654" s="70">
        <f t="shared" si="146"/>
        <v>0</v>
      </c>
      <c r="L654" s="70">
        <f t="shared" si="146"/>
        <v>0</v>
      </c>
      <c r="M654" s="70">
        <f t="shared" si="146"/>
        <v>0</v>
      </c>
      <c r="N654" s="70">
        <f t="shared" si="146"/>
        <v>0</v>
      </c>
      <c r="O654" s="70">
        <f t="shared" si="146"/>
        <v>0</v>
      </c>
      <c r="P654" s="70">
        <f t="shared" si="146"/>
        <v>0</v>
      </c>
      <c r="Q654" s="70">
        <f t="shared" si="146"/>
        <v>0</v>
      </c>
      <c r="R654" s="70">
        <f t="shared" si="146"/>
        <v>0</v>
      </c>
      <c r="S654" s="70">
        <f t="shared" si="146"/>
        <v>0</v>
      </c>
      <c r="T654" s="70">
        <f t="shared" si="146"/>
        <v>0</v>
      </c>
      <c r="U654" s="70">
        <f t="shared" si="146"/>
        <v>0</v>
      </c>
      <c r="V654" s="70">
        <f t="shared" si="146"/>
        <v>0</v>
      </c>
      <c r="W654" s="70">
        <f t="shared" si="146"/>
        <v>0</v>
      </c>
      <c r="X654" s="70">
        <f t="shared" si="146"/>
        <v>0</v>
      </c>
      <c r="Y654" s="70">
        <f t="shared" si="146"/>
        <v>0</v>
      </c>
      <c r="Z654" s="70">
        <f t="shared" si="146"/>
        <v>0</v>
      </c>
      <c r="AA654" s="70">
        <f t="shared" si="146"/>
        <v>0</v>
      </c>
      <c r="AB654" s="70">
        <f t="shared" si="146"/>
        <v>0</v>
      </c>
      <c r="AC654" s="70">
        <f t="shared" si="146"/>
        <v>0</v>
      </c>
      <c r="AD654" s="70">
        <f t="shared" si="146"/>
        <v>0</v>
      </c>
      <c r="AE654" s="70">
        <f t="shared" si="14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7">+C657+C658+C659+C660+C661</f>
        <v>0</v>
      </c>
      <c r="D656" s="28">
        <f t="shared" si="147"/>
        <v>0</v>
      </c>
      <c r="E656" s="28">
        <f t="shared" si="147"/>
        <v>0</v>
      </c>
      <c r="F656" s="28">
        <f t="shared" si="147"/>
        <v>0</v>
      </c>
      <c r="G656" s="28">
        <f t="shared" si="147"/>
        <v>0</v>
      </c>
      <c r="H656" s="28">
        <f t="shared" si="147"/>
        <v>0</v>
      </c>
      <c r="I656" s="28">
        <f t="shared" si="147"/>
        <v>0</v>
      </c>
      <c r="J656" s="28">
        <f t="shared" si="147"/>
        <v>0</v>
      </c>
      <c r="K656" s="28">
        <f t="shared" si="147"/>
        <v>0</v>
      </c>
      <c r="L656" s="28">
        <f t="shared" si="147"/>
        <v>0</v>
      </c>
      <c r="M656" s="28">
        <f t="shared" si="147"/>
        <v>0</v>
      </c>
      <c r="N656" s="28">
        <f t="shared" si="147"/>
        <v>0</v>
      </c>
      <c r="O656" s="28">
        <f t="shared" si="147"/>
        <v>0</v>
      </c>
      <c r="P656" s="28">
        <f t="shared" si="147"/>
        <v>0</v>
      </c>
      <c r="Q656" s="28">
        <f t="shared" si="147"/>
        <v>0</v>
      </c>
      <c r="R656" s="28">
        <f t="shared" si="147"/>
        <v>0</v>
      </c>
      <c r="S656" s="28">
        <f t="shared" si="147"/>
        <v>0</v>
      </c>
      <c r="T656" s="28">
        <f t="shared" si="147"/>
        <v>0</v>
      </c>
      <c r="U656" s="28">
        <f t="shared" si="147"/>
        <v>0</v>
      </c>
      <c r="V656" s="28">
        <f t="shared" si="147"/>
        <v>0</v>
      </c>
      <c r="W656" s="28">
        <f t="shared" si="147"/>
        <v>0</v>
      </c>
      <c r="X656" s="28">
        <f t="shared" si="147"/>
        <v>0</v>
      </c>
      <c r="Y656" s="28">
        <f t="shared" si="147"/>
        <v>0</v>
      </c>
      <c r="Z656" s="28">
        <f t="shared" si="147"/>
        <v>0</v>
      </c>
      <c r="AA656" s="28">
        <f t="shared" si="147"/>
        <v>0</v>
      </c>
      <c r="AB656" s="28">
        <f t="shared" si="147"/>
        <v>0</v>
      </c>
      <c r="AC656" s="28">
        <f t="shared" si="147"/>
        <v>0</v>
      </c>
      <c r="AD656" s="28">
        <f t="shared" si="147"/>
        <v>0</v>
      </c>
      <c r="AE656" s="28">
        <f t="shared" si="147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48">+C600</f>
        <v>0</v>
      </c>
      <c r="D657" s="28">
        <f t="shared" si="148"/>
        <v>0</v>
      </c>
      <c r="E657" s="28">
        <f t="shared" si="148"/>
        <v>0</v>
      </c>
      <c r="F657" s="28">
        <f t="shared" si="148"/>
        <v>0</v>
      </c>
      <c r="G657" s="28">
        <f t="shared" si="148"/>
        <v>0</v>
      </c>
      <c r="H657" s="28">
        <f t="shared" si="148"/>
        <v>0</v>
      </c>
      <c r="I657" s="28">
        <f t="shared" si="148"/>
        <v>0</v>
      </c>
      <c r="J657" s="28">
        <f t="shared" si="148"/>
        <v>0</v>
      </c>
      <c r="K657" s="28">
        <f t="shared" si="148"/>
        <v>0</v>
      </c>
      <c r="L657" s="28">
        <f t="shared" si="148"/>
        <v>0</v>
      </c>
      <c r="M657" s="28">
        <f t="shared" si="148"/>
        <v>0</v>
      </c>
      <c r="N657" s="28">
        <f t="shared" si="148"/>
        <v>0</v>
      </c>
      <c r="O657" s="28">
        <f t="shared" si="148"/>
        <v>0</v>
      </c>
      <c r="P657" s="28">
        <f t="shared" si="148"/>
        <v>0</v>
      </c>
      <c r="Q657" s="28">
        <f t="shared" si="148"/>
        <v>0</v>
      </c>
      <c r="R657" s="28">
        <f t="shared" si="148"/>
        <v>0</v>
      </c>
      <c r="S657" s="28">
        <f t="shared" si="148"/>
        <v>0</v>
      </c>
      <c r="T657" s="28">
        <f t="shared" si="148"/>
        <v>0</v>
      </c>
      <c r="U657" s="28">
        <f t="shared" si="148"/>
        <v>0</v>
      </c>
      <c r="V657" s="28">
        <f t="shared" si="148"/>
        <v>0</v>
      </c>
      <c r="W657" s="28">
        <f t="shared" si="148"/>
        <v>0</v>
      </c>
      <c r="X657" s="28">
        <f t="shared" si="148"/>
        <v>0</v>
      </c>
      <c r="Y657" s="28">
        <f t="shared" si="148"/>
        <v>0</v>
      </c>
      <c r="Z657" s="28">
        <f t="shared" si="148"/>
        <v>0</v>
      </c>
      <c r="AA657" s="28">
        <f t="shared" si="148"/>
        <v>0</v>
      </c>
      <c r="AB657" s="28">
        <f t="shared" si="148"/>
        <v>0</v>
      </c>
      <c r="AC657" s="28">
        <f t="shared" si="148"/>
        <v>0</v>
      </c>
      <c r="AD657" s="28">
        <f t="shared" si="148"/>
        <v>0</v>
      </c>
      <c r="AE657" s="28">
        <f t="shared" si="14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9">+C604</f>
        <v>0</v>
      </c>
      <c r="D658" s="28">
        <f t="shared" si="149"/>
        <v>0</v>
      </c>
      <c r="E658" s="28">
        <f t="shared" si="149"/>
        <v>0</v>
      </c>
      <c r="F658" s="28">
        <f t="shared" si="149"/>
        <v>0</v>
      </c>
      <c r="G658" s="28">
        <f t="shared" si="149"/>
        <v>0</v>
      </c>
      <c r="H658" s="28">
        <f t="shared" si="149"/>
        <v>0</v>
      </c>
      <c r="I658" s="28">
        <f t="shared" si="149"/>
        <v>0</v>
      </c>
      <c r="J658" s="28">
        <f t="shared" si="149"/>
        <v>0</v>
      </c>
      <c r="K658" s="28">
        <f t="shared" si="149"/>
        <v>0</v>
      </c>
      <c r="L658" s="28">
        <f t="shared" si="149"/>
        <v>0</v>
      </c>
      <c r="M658" s="28">
        <f t="shared" si="149"/>
        <v>0</v>
      </c>
      <c r="N658" s="28">
        <f t="shared" si="149"/>
        <v>0</v>
      </c>
      <c r="O658" s="28">
        <f t="shared" si="149"/>
        <v>0</v>
      </c>
      <c r="P658" s="28">
        <f t="shared" si="149"/>
        <v>0</v>
      </c>
      <c r="Q658" s="28">
        <f t="shared" si="149"/>
        <v>0</v>
      </c>
      <c r="R658" s="28">
        <f t="shared" si="149"/>
        <v>0</v>
      </c>
      <c r="S658" s="28">
        <f t="shared" si="149"/>
        <v>0</v>
      </c>
      <c r="T658" s="28">
        <f t="shared" si="149"/>
        <v>0</v>
      </c>
      <c r="U658" s="28">
        <f t="shared" si="149"/>
        <v>0</v>
      </c>
      <c r="V658" s="28">
        <f t="shared" si="149"/>
        <v>0</v>
      </c>
      <c r="W658" s="28">
        <f t="shared" si="149"/>
        <v>0</v>
      </c>
      <c r="X658" s="28">
        <f t="shared" si="149"/>
        <v>0</v>
      </c>
      <c r="Y658" s="28">
        <f t="shared" si="149"/>
        <v>0</v>
      </c>
      <c r="Z658" s="28">
        <f t="shared" si="149"/>
        <v>0</v>
      </c>
      <c r="AA658" s="28">
        <f t="shared" si="149"/>
        <v>0</v>
      </c>
      <c r="AB658" s="28">
        <f t="shared" si="149"/>
        <v>0</v>
      </c>
      <c r="AC658" s="28">
        <f t="shared" si="149"/>
        <v>0</v>
      </c>
      <c r="AD658" s="28">
        <f t="shared" si="149"/>
        <v>0</v>
      </c>
      <c r="AE658" s="28">
        <f t="shared" si="149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0">+C613</f>
        <v>0</v>
      </c>
      <c r="D659" s="28">
        <f t="shared" si="150"/>
        <v>0</v>
      </c>
      <c r="E659" s="28">
        <f t="shared" si="150"/>
        <v>0</v>
      </c>
      <c r="F659" s="28">
        <f t="shared" si="150"/>
        <v>0</v>
      </c>
      <c r="G659" s="28">
        <f t="shared" si="150"/>
        <v>0</v>
      </c>
      <c r="H659" s="28">
        <f t="shared" si="150"/>
        <v>0</v>
      </c>
      <c r="I659" s="28">
        <f t="shared" si="150"/>
        <v>0</v>
      </c>
      <c r="J659" s="28">
        <f t="shared" si="150"/>
        <v>0</v>
      </c>
      <c r="K659" s="28">
        <f t="shared" si="150"/>
        <v>0</v>
      </c>
      <c r="L659" s="28">
        <f t="shared" si="150"/>
        <v>0</v>
      </c>
      <c r="M659" s="28">
        <f t="shared" si="150"/>
        <v>0</v>
      </c>
      <c r="N659" s="28">
        <f t="shared" si="150"/>
        <v>0</v>
      </c>
      <c r="O659" s="28">
        <f t="shared" si="150"/>
        <v>0</v>
      </c>
      <c r="P659" s="28">
        <f t="shared" si="150"/>
        <v>0</v>
      </c>
      <c r="Q659" s="28">
        <f t="shared" si="150"/>
        <v>0</v>
      </c>
      <c r="R659" s="28">
        <f t="shared" si="150"/>
        <v>0</v>
      </c>
      <c r="S659" s="28">
        <f t="shared" si="150"/>
        <v>0</v>
      </c>
      <c r="T659" s="28">
        <f t="shared" si="150"/>
        <v>0</v>
      </c>
      <c r="U659" s="28">
        <f t="shared" si="150"/>
        <v>0</v>
      </c>
      <c r="V659" s="28">
        <f t="shared" si="150"/>
        <v>0</v>
      </c>
      <c r="W659" s="28">
        <f t="shared" si="150"/>
        <v>0</v>
      </c>
      <c r="X659" s="28">
        <f t="shared" si="150"/>
        <v>0</v>
      </c>
      <c r="Y659" s="28">
        <f t="shared" si="150"/>
        <v>0</v>
      </c>
      <c r="Z659" s="28">
        <f t="shared" si="150"/>
        <v>0</v>
      </c>
      <c r="AA659" s="28">
        <f t="shared" si="150"/>
        <v>0</v>
      </c>
      <c r="AB659" s="28">
        <f t="shared" si="150"/>
        <v>0</v>
      </c>
      <c r="AC659" s="28">
        <f t="shared" si="150"/>
        <v>0</v>
      </c>
      <c r="AD659" s="28">
        <f t="shared" si="150"/>
        <v>0</v>
      </c>
      <c r="AE659" s="28">
        <f t="shared" si="15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1">+C624</f>
        <v>0</v>
      </c>
      <c r="D660" s="28">
        <f t="shared" si="151"/>
        <v>0</v>
      </c>
      <c r="E660" s="28">
        <f t="shared" si="151"/>
        <v>0</v>
      </c>
      <c r="F660" s="28">
        <f t="shared" si="151"/>
        <v>0</v>
      </c>
      <c r="G660" s="28">
        <f t="shared" si="151"/>
        <v>0</v>
      </c>
      <c r="H660" s="28">
        <f t="shared" si="151"/>
        <v>0</v>
      </c>
      <c r="I660" s="28">
        <f t="shared" si="151"/>
        <v>0</v>
      </c>
      <c r="J660" s="28">
        <f t="shared" si="151"/>
        <v>0</v>
      </c>
      <c r="K660" s="28">
        <f t="shared" si="151"/>
        <v>0</v>
      </c>
      <c r="L660" s="28">
        <f t="shared" si="151"/>
        <v>0</v>
      </c>
      <c r="M660" s="28">
        <f t="shared" si="151"/>
        <v>0</v>
      </c>
      <c r="N660" s="28">
        <f t="shared" si="151"/>
        <v>0</v>
      </c>
      <c r="O660" s="28">
        <f t="shared" si="151"/>
        <v>0</v>
      </c>
      <c r="P660" s="28">
        <f t="shared" si="151"/>
        <v>0</v>
      </c>
      <c r="Q660" s="28">
        <f t="shared" si="151"/>
        <v>0</v>
      </c>
      <c r="R660" s="28">
        <f t="shared" si="151"/>
        <v>0</v>
      </c>
      <c r="S660" s="28">
        <f t="shared" si="151"/>
        <v>0</v>
      </c>
      <c r="T660" s="28">
        <f t="shared" si="151"/>
        <v>0</v>
      </c>
      <c r="U660" s="28">
        <f t="shared" si="151"/>
        <v>0</v>
      </c>
      <c r="V660" s="28">
        <f t="shared" si="151"/>
        <v>0</v>
      </c>
      <c r="W660" s="28">
        <f t="shared" si="151"/>
        <v>0</v>
      </c>
      <c r="X660" s="28">
        <f t="shared" si="151"/>
        <v>0</v>
      </c>
      <c r="Y660" s="28">
        <f t="shared" si="151"/>
        <v>0</v>
      </c>
      <c r="Z660" s="28">
        <f t="shared" si="151"/>
        <v>0</v>
      </c>
      <c r="AA660" s="28">
        <f t="shared" si="151"/>
        <v>0</v>
      </c>
      <c r="AB660" s="28">
        <f t="shared" si="151"/>
        <v>0</v>
      </c>
      <c r="AC660" s="28">
        <f t="shared" si="151"/>
        <v>0</v>
      </c>
      <c r="AD660" s="28">
        <f t="shared" si="151"/>
        <v>0</v>
      </c>
      <c r="AE660" s="28">
        <f t="shared" si="15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2">+C633</f>
        <v>0</v>
      </c>
      <c r="D661" s="28">
        <f t="shared" si="152"/>
        <v>0</v>
      </c>
      <c r="E661" s="28">
        <f t="shared" si="152"/>
        <v>0</v>
      </c>
      <c r="F661" s="28">
        <f t="shared" si="152"/>
        <v>0</v>
      </c>
      <c r="G661" s="28">
        <f t="shared" si="152"/>
        <v>0</v>
      </c>
      <c r="H661" s="28">
        <f t="shared" si="152"/>
        <v>0</v>
      </c>
      <c r="I661" s="28">
        <f t="shared" si="152"/>
        <v>0</v>
      </c>
      <c r="J661" s="28">
        <f t="shared" si="152"/>
        <v>0</v>
      </c>
      <c r="K661" s="28">
        <f t="shared" si="152"/>
        <v>0</v>
      </c>
      <c r="L661" s="28">
        <f t="shared" si="152"/>
        <v>0</v>
      </c>
      <c r="M661" s="28">
        <f t="shared" si="152"/>
        <v>0</v>
      </c>
      <c r="N661" s="28">
        <f t="shared" si="152"/>
        <v>0</v>
      </c>
      <c r="O661" s="28">
        <f t="shared" si="152"/>
        <v>0</v>
      </c>
      <c r="P661" s="28">
        <f t="shared" si="152"/>
        <v>0</v>
      </c>
      <c r="Q661" s="28">
        <f t="shared" si="152"/>
        <v>0</v>
      </c>
      <c r="R661" s="28">
        <f t="shared" si="152"/>
        <v>0</v>
      </c>
      <c r="S661" s="28">
        <f t="shared" si="152"/>
        <v>0</v>
      </c>
      <c r="T661" s="28">
        <f t="shared" si="152"/>
        <v>0</v>
      </c>
      <c r="U661" s="28">
        <f t="shared" si="152"/>
        <v>0</v>
      </c>
      <c r="V661" s="28">
        <f t="shared" si="152"/>
        <v>0</v>
      </c>
      <c r="W661" s="28">
        <f t="shared" si="152"/>
        <v>0</v>
      </c>
      <c r="X661" s="28">
        <f t="shared" si="152"/>
        <v>0</v>
      </c>
      <c r="Y661" s="28">
        <f t="shared" si="152"/>
        <v>0</v>
      </c>
      <c r="Z661" s="28">
        <f t="shared" si="152"/>
        <v>0</v>
      </c>
      <c r="AA661" s="28">
        <f t="shared" si="152"/>
        <v>0</v>
      </c>
      <c r="AB661" s="28">
        <f t="shared" si="152"/>
        <v>0</v>
      </c>
      <c r="AC661" s="28">
        <f t="shared" si="152"/>
        <v>0</v>
      </c>
      <c r="AD661" s="28">
        <f t="shared" si="152"/>
        <v>0</v>
      </c>
      <c r="AE661" s="28">
        <f t="shared" si="152"/>
        <v>0</v>
      </c>
    </row>
  </sheetData>
  <conditionalFormatting sqref="C2:AC2">
    <cfRule type="cellIs" dxfId="333" priority="247" operator="equal">
      <formula>0</formula>
    </cfRule>
  </conditionalFormatting>
  <conditionalFormatting sqref="AD2:AE2">
    <cfRule type="cellIs" dxfId="332" priority="111" operator="equal">
      <formula>0</formula>
    </cfRule>
  </conditionalFormatting>
  <conditionalFormatting sqref="A425:B426 A430:B431 A434:B437 A427:A429">
    <cfRule type="cellIs" dxfId="331" priority="77" operator="lessThan">
      <formula>0</formula>
    </cfRule>
  </conditionalFormatting>
  <conditionalFormatting sqref="A432:B433">
    <cfRule type="cellIs" dxfId="330" priority="76" operator="lessThan">
      <formula>0</formula>
    </cfRule>
  </conditionalFormatting>
  <conditionalFormatting sqref="B555 A576:B581">
    <cfRule type="cellIs" dxfId="329" priority="75" operator="lessThan">
      <formula>0</formula>
    </cfRule>
  </conditionalFormatting>
  <conditionalFormatting sqref="A633:B638 B624">
    <cfRule type="cellIs" dxfId="328" priority="74" operator="lessThan">
      <formula>0</formula>
    </cfRule>
  </conditionalFormatting>
  <conditionalFormatting sqref="A661:B661">
    <cfRule type="cellIs" dxfId="327" priority="73" operator="lessThan">
      <formula>0</formula>
    </cfRule>
  </conditionalFormatting>
  <conditionalFormatting sqref="B659:B660">
    <cfRule type="cellIs" dxfId="326" priority="72" operator="lessThan">
      <formula>0</formula>
    </cfRule>
  </conditionalFormatting>
  <conditionalFormatting sqref="B613">
    <cfRule type="cellIs" dxfId="325" priority="71" operator="lessThan">
      <formula>0</formula>
    </cfRule>
  </conditionalFormatting>
  <conditionalFormatting sqref="C434:C437 C425:C431">
    <cfRule type="cellIs" dxfId="324" priority="70" operator="lessThan">
      <formula>0</formula>
    </cfRule>
  </conditionalFormatting>
  <conditionalFormatting sqref="C613">
    <cfRule type="cellIs" dxfId="323" priority="69" operator="lessThan">
      <formula>0</formula>
    </cfRule>
  </conditionalFormatting>
  <conditionalFormatting sqref="C432:C433">
    <cfRule type="cellIs" dxfId="322" priority="68" operator="lessThan">
      <formula>0</formula>
    </cfRule>
  </conditionalFormatting>
  <conditionalFormatting sqref="C555:C581">
    <cfRule type="cellIs" dxfId="321" priority="67" operator="lessThan">
      <formula>0</formula>
    </cfRule>
  </conditionalFormatting>
  <conditionalFormatting sqref="C624:C638">
    <cfRule type="cellIs" dxfId="320" priority="66" operator="lessThan">
      <formula>0</formula>
    </cfRule>
  </conditionalFormatting>
  <conditionalFormatting sqref="C659">
    <cfRule type="cellIs" dxfId="319" priority="65" operator="lessThan">
      <formula>0</formula>
    </cfRule>
  </conditionalFormatting>
  <conditionalFormatting sqref="C660">
    <cfRule type="cellIs" dxfId="318" priority="64" operator="lessThan">
      <formula>0</formula>
    </cfRule>
  </conditionalFormatting>
  <conditionalFormatting sqref="C661">
    <cfRule type="cellIs" dxfId="317" priority="63" operator="lessThan">
      <formula>0</formula>
    </cfRule>
  </conditionalFormatting>
  <conditionalFormatting sqref="C609">
    <cfRule type="cellIs" dxfId="316" priority="62" operator="lessThan">
      <formula>0</formula>
    </cfRule>
  </conditionalFormatting>
  <conditionalFormatting sqref="C610">
    <cfRule type="cellIs" dxfId="315" priority="61" operator="lessThan">
      <formula>0</formula>
    </cfRule>
  </conditionalFormatting>
  <conditionalFormatting sqref="C611">
    <cfRule type="cellIs" dxfId="314" priority="60" operator="lessThan">
      <formula>0</formula>
    </cfRule>
  </conditionalFormatting>
  <conditionalFormatting sqref="C606:C607">
    <cfRule type="cellIs" dxfId="313" priority="59" operator="lessThan">
      <formula>0</formula>
    </cfRule>
  </conditionalFormatting>
  <conditionalFormatting sqref="C191:C210 C212:C225 C227:C270 C273:C278 C280:C286 C292:C296">
    <cfRule type="cellIs" dxfId="312" priority="58" operator="lessThan">
      <formula>0</formula>
    </cfRule>
  </conditionalFormatting>
  <conditionalFormatting sqref="C271">
    <cfRule type="cellIs" dxfId="311" priority="57" operator="lessThan">
      <formula>0</formula>
    </cfRule>
  </conditionalFormatting>
  <conditionalFormatting sqref="C287">
    <cfRule type="cellIs" dxfId="310" priority="56" operator="lessThan">
      <formula>0</formula>
    </cfRule>
  </conditionalFormatting>
  <conditionalFormatting sqref="C291">
    <cfRule type="cellIs" dxfId="309" priority="55" operator="lessThan">
      <formula>0</formula>
    </cfRule>
  </conditionalFormatting>
  <conditionalFormatting sqref="C226">
    <cfRule type="cellIs" dxfId="308" priority="53" operator="lessThan">
      <formula>0</formula>
    </cfRule>
  </conditionalFormatting>
  <conditionalFormatting sqref="C211">
    <cfRule type="cellIs" dxfId="307" priority="54" operator="lessThan">
      <formula>0</formula>
    </cfRule>
  </conditionalFormatting>
  <conditionalFormatting sqref="C272">
    <cfRule type="cellIs" dxfId="306" priority="52" operator="lessThan">
      <formula>0</formula>
    </cfRule>
  </conditionalFormatting>
  <conditionalFormatting sqref="C279">
    <cfRule type="cellIs" dxfId="305" priority="51" operator="lessThan">
      <formula>0</formula>
    </cfRule>
  </conditionalFormatting>
  <conditionalFormatting sqref="C288:C290">
    <cfRule type="cellIs" dxfId="304" priority="50" operator="lessThan">
      <formula>0</formula>
    </cfRule>
  </conditionalFormatting>
  <conditionalFormatting sqref="C297:C354 C356:C424">
    <cfRule type="cellIs" dxfId="303" priority="49" operator="lessThan">
      <formula>0</formula>
    </cfRule>
  </conditionalFormatting>
  <conditionalFormatting sqref="C526:C554">
    <cfRule type="cellIs" dxfId="302" priority="48" operator="lessThan">
      <formula>0</formula>
    </cfRule>
  </conditionalFormatting>
  <conditionalFormatting sqref="C524:C525">
    <cfRule type="cellIs" dxfId="301" priority="47" operator="lessThan">
      <formula>0</formula>
    </cfRule>
  </conditionalFormatting>
  <conditionalFormatting sqref="C614:C623">
    <cfRule type="cellIs" dxfId="300" priority="46" operator="lessThan">
      <formula>0</formula>
    </cfRule>
  </conditionalFormatting>
  <conditionalFormatting sqref="C355">
    <cfRule type="cellIs" dxfId="299" priority="45" operator="lessThan">
      <formula>0</formula>
    </cfRule>
  </conditionalFormatting>
  <conditionalFormatting sqref="C453">
    <cfRule type="cellIs" dxfId="298" priority="44" operator="lessThan">
      <formula>0</formula>
    </cfRule>
  </conditionalFormatting>
  <conditionalFormatting sqref="C453">
    <cfRule type="cellIs" dxfId="297" priority="42" operator="equal">
      <formula>0</formula>
    </cfRule>
    <cfRule type="cellIs" dxfId="296" priority="43" operator="equal">
      <formula>0</formula>
    </cfRule>
  </conditionalFormatting>
  <conditionalFormatting sqref="C597">
    <cfRule type="cellIs" dxfId="295" priority="41" operator="lessThan">
      <formula>0</formula>
    </cfRule>
  </conditionalFormatting>
  <conditionalFormatting sqref="C597">
    <cfRule type="cellIs" dxfId="294" priority="39" operator="equal">
      <formula>0</formula>
    </cfRule>
    <cfRule type="cellIs" dxfId="293" priority="40" operator="equal">
      <formula>0</formula>
    </cfRule>
  </conditionalFormatting>
  <conditionalFormatting sqref="C654">
    <cfRule type="cellIs" dxfId="292" priority="38" operator="lessThan">
      <formula>0</formula>
    </cfRule>
  </conditionalFormatting>
  <conditionalFormatting sqref="C654">
    <cfRule type="cellIs" dxfId="291" priority="36" operator="equal">
      <formula>0</formula>
    </cfRule>
    <cfRule type="cellIs" dxfId="290" priority="37" operator="equal">
      <formula>0</formula>
    </cfRule>
  </conditionalFormatting>
  <conditionalFormatting sqref="D434:AE437 D425:AE431">
    <cfRule type="cellIs" dxfId="289" priority="35" operator="lessThan">
      <formula>0</formula>
    </cfRule>
  </conditionalFormatting>
  <conditionalFormatting sqref="D613:AE613">
    <cfRule type="cellIs" dxfId="288" priority="34" operator="lessThan">
      <formula>0</formula>
    </cfRule>
  </conditionalFormatting>
  <conditionalFormatting sqref="D432:AE433">
    <cfRule type="cellIs" dxfId="287" priority="33" operator="lessThan">
      <formula>0</formula>
    </cfRule>
  </conditionalFormatting>
  <conditionalFormatting sqref="D555:AE581">
    <cfRule type="cellIs" dxfId="286" priority="32" operator="lessThan">
      <formula>0</formula>
    </cfRule>
  </conditionalFormatting>
  <conditionalFormatting sqref="D624:AE638">
    <cfRule type="cellIs" dxfId="285" priority="31" operator="lessThan">
      <formula>0</formula>
    </cfRule>
  </conditionalFormatting>
  <conditionalFormatting sqref="D659:AE659">
    <cfRule type="cellIs" dxfId="284" priority="30" operator="lessThan">
      <formula>0</formula>
    </cfRule>
  </conditionalFormatting>
  <conditionalFormatting sqref="D660:AE660">
    <cfRule type="cellIs" dxfId="283" priority="29" operator="lessThan">
      <formula>0</formula>
    </cfRule>
  </conditionalFormatting>
  <conditionalFormatting sqref="D661:AE661">
    <cfRule type="cellIs" dxfId="282" priority="28" operator="lessThan">
      <formula>0</formula>
    </cfRule>
  </conditionalFormatting>
  <conditionalFormatting sqref="D609:AE609">
    <cfRule type="cellIs" dxfId="281" priority="27" operator="lessThan">
      <formula>0</formula>
    </cfRule>
  </conditionalFormatting>
  <conditionalFormatting sqref="D610:AE610">
    <cfRule type="cellIs" dxfId="280" priority="26" operator="lessThan">
      <formula>0</formula>
    </cfRule>
  </conditionalFormatting>
  <conditionalFormatting sqref="D611:AE611">
    <cfRule type="cellIs" dxfId="279" priority="25" operator="lessThan">
      <formula>0</formula>
    </cfRule>
  </conditionalFormatting>
  <conditionalFormatting sqref="D606:AE607">
    <cfRule type="cellIs" dxfId="278" priority="24" operator="lessThan">
      <formula>0</formula>
    </cfRule>
  </conditionalFormatting>
  <conditionalFormatting sqref="D191:AE210 D212:AE225 D227:AE270 D273:AE278 D280:AE286 D292:AE296">
    <cfRule type="cellIs" dxfId="277" priority="23" operator="lessThan">
      <formula>0</formula>
    </cfRule>
  </conditionalFormatting>
  <conditionalFormatting sqref="D271:AE271">
    <cfRule type="cellIs" dxfId="276" priority="22" operator="lessThan">
      <formula>0</formula>
    </cfRule>
  </conditionalFormatting>
  <conditionalFormatting sqref="D287:AE287">
    <cfRule type="cellIs" dxfId="275" priority="21" operator="lessThan">
      <formula>0</formula>
    </cfRule>
  </conditionalFormatting>
  <conditionalFormatting sqref="D291:AE291">
    <cfRule type="cellIs" dxfId="274" priority="20" operator="lessThan">
      <formula>0</formula>
    </cfRule>
  </conditionalFormatting>
  <conditionalFormatting sqref="D226:AE226">
    <cfRule type="cellIs" dxfId="273" priority="18" operator="lessThan">
      <formula>0</formula>
    </cfRule>
  </conditionalFormatting>
  <conditionalFormatting sqref="D211:AE211">
    <cfRule type="cellIs" dxfId="272" priority="19" operator="lessThan">
      <formula>0</formula>
    </cfRule>
  </conditionalFormatting>
  <conditionalFormatting sqref="D272:AE272">
    <cfRule type="cellIs" dxfId="271" priority="17" operator="lessThan">
      <formula>0</formula>
    </cfRule>
  </conditionalFormatting>
  <conditionalFormatting sqref="D279:AE279">
    <cfRule type="cellIs" dxfId="270" priority="16" operator="lessThan">
      <formula>0</formula>
    </cfRule>
  </conditionalFormatting>
  <conditionalFormatting sqref="D288:AE290">
    <cfRule type="cellIs" dxfId="269" priority="15" operator="lessThan">
      <formula>0</formula>
    </cfRule>
  </conditionalFormatting>
  <conditionalFormatting sqref="D297:AE354 D356:AE424">
    <cfRule type="cellIs" dxfId="268" priority="14" operator="lessThan">
      <formula>0</formula>
    </cfRule>
  </conditionalFormatting>
  <conditionalFormatting sqref="D526:AE554">
    <cfRule type="cellIs" dxfId="267" priority="13" operator="lessThan">
      <formula>0</formula>
    </cfRule>
  </conditionalFormatting>
  <conditionalFormatting sqref="D524:AE525">
    <cfRule type="cellIs" dxfId="266" priority="12" operator="lessThan">
      <formula>0</formula>
    </cfRule>
  </conditionalFormatting>
  <conditionalFormatting sqref="D614:AE623">
    <cfRule type="cellIs" dxfId="265" priority="11" operator="lessThan">
      <formula>0</formula>
    </cfRule>
  </conditionalFormatting>
  <conditionalFormatting sqref="D355:AE355">
    <cfRule type="cellIs" dxfId="264" priority="10" operator="lessThan">
      <formula>0</formula>
    </cfRule>
  </conditionalFormatting>
  <conditionalFormatting sqref="D453:AE453">
    <cfRule type="cellIs" dxfId="263" priority="9" operator="lessThan">
      <formula>0</formula>
    </cfRule>
  </conditionalFormatting>
  <conditionalFormatting sqref="D453:AE453">
    <cfRule type="cellIs" dxfId="262" priority="7" operator="equal">
      <formula>0</formula>
    </cfRule>
    <cfRule type="cellIs" dxfId="261" priority="8" operator="equal">
      <formula>0</formula>
    </cfRule>
  </conditionalFormatting>
  <conditionalFormatting sqref="D597:AE597">
    <cfRule type="cellIs" dxfId="260" priority="6" operator="lessThan">
      <formula>0</formula>
    </cfRule>
  </conditionalFormatting>
  <conditionalFormatting sqref="D597:AE597">
    <cfRule type="cellIs" dxfId="259" priority="4" operator="equal">
      <formula>0</formula>
    </cfRule>
    <cfRule type="cellIs" dxfId="258" priority="5" operator="equal">
      <formula>0</formula>
    </cfRule>
  </conditionalFormatting>
  <conditionalFormatting sqref="D654:AE654">
    <cfRule type="cellIs" dxfId="257" priority="3" operator="lessThan">
      <formula>0</formula>
    </cfRule>
  </conditionalFormatting>
  <conditionalFormatting sqref="D654:AE654">
    <cfRule type="cellIs" dxfId="256" priority="1" operator="equal">
      <formula>0</formula>
    </cfRule>
    <cfRule type="cellIs" dxfId="255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0</v>
      </c>
      <c r="Z4" s="28">
        <f t="shared" si="0"/>
        <v>0</v>
      </c>
      <c r="AA4" s="28">
        <f t="shared" si="0"/>
        <v>2.7791254280078896</v>
      </c>
      <c r="AB4" s="28">
        <f t="shared" si="0"/>
        <v>2.9271739913633561</v>
      </c>
      <c r="AC4" s="28">
        <f t="shared" si="0"/>
        <v>2.4509994850367023</v>
      </c>
      <c r="AD4" s="28">
        <f t="shared" si="0"/>
        <v>2.6978323189287883</v>
      </c>
      <c r="AE4" s="28">
        <f t="shared" si="0"/>
        <v>2.5634085948283798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0</v>
      </c>
      <c r="Z111" s="21">
        <f t="shared" si="27"/>
        <v>0</v>
      </c>
      <c r="AA111" s="21">
        <f t="shared" si="27"/>
        <v>2.7791254280078896</v>
      </c>
      <c r="AB111" s="21">
        <f t="shared" si="27"/>
        <v>2.9271739913633561</v>
      </c>
      <c r="AC111" s="21">
        <f t="shared" si="27"/>
        <v>2.4509994850367023</v>
      </c>
      <c r="AD111" s="21">
        <f t="shared" si="27"/>
        <v>2.6978323189287883</v>
      </c>
      <c r="AE111" s="21">
        <f t="shared" si="27"/>
        <v>2.5634085948283798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0">+D145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2">+D155+D156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3">+C174+C178+C182</f>
        <v>0</v>
      </c>
      <c r="D173" s="21">
        <f t="shared" si="33"/>
        <v>0</v>
      </c>
      <c r="E173" s="21">
        <f t="shared" si="33"/>
        <v>0</v>
      </c>
      <c r="F173" s="21">
        <f t="shared" si="33"/>
        <v>0</v>
      </c>
      <c r="G173" s="21">
        <f t="shared" si="33"/>
        <v>0</v>
      </c>
      <c r="H173" s="21">
        <f t="shared" si="33"/>
        <v>0</v>
      </c>
      <c r="I173" s="21">
        <f t="shared" si="33"/>
        <v>0</v>
      </c>
      <c r="J173" s="21">
        <f t="shared" si="33"/>
        <v>0</v>
      </c>
      <c r="K173" s="21">
        <f t="shared" si="33"/>
        <v>0</v>
      </c>
      <c r="L173" s="21">
        <f t="shared" si="33"/>
        <v>0</v>
      </c>
      <c r="M173" s="21">
        <f t="shared" si="33"/>
        <v>0</v>
      </c>
      <c r="N173" s="21">
        <f t="shared" si="33"/>
        <v>0</v>
      </c>
      <c r="O173" s="21">
        <f t="shared" si="33"/>
        <v>0</v>
      </c>
      <c r="P173" s="21">
        <f t="shared" si="33"/>
        <v>0</v>
      </c>
      <c r="Q173" s="21">
        <f t="shared" si="33"/>
        <v>0</v>
      </c>
      <c r="R173" s="21">
        <f t="shared" si="33"/>
        <v>0</v>
      </c>
      <c r="S173" s="21">
        <f t="shared" si="33"/>
        <v>0</v>
      </c>
      <c r="T173" s="21">
        <f t="shared" si="33"/>
        <v>0</v>
      </c>
      <c r="U173" s="21">
        <f t="shared" si="33"/>
        <v>0</v>
      </c>
      <c r="V173" s="21">
        <f t="shared" si="33"/>
        <v>0</v>
      </c>
      <c r="W173" s="21">
        <f t="shared" si="33"/>
        <v>0</v>
      </c>
      <c r="X173" s="21">
        <f t="shared" si="33"/>
        <v>0</v>
      </c>
      <c r="Y173" s="21">
        <f t="shared" si="33"/>
        <v>0</v>
      </c>
      <c r="Z173" s="21">
        <f t="shared" si="33"/>
        <v>0</v>
      </c>
      <c r="AA173" s="21">
        <f t="shared" si="33"/>
        <v>2.7791254280078896</v>
      </c>
      <c r="AB173" s="21">
        <f t="shared" si="33"/>
        <v>2.9271739913633561</v>
      </c>
      <c r="AC173" s="21">
        <f t="shared" si="33"/>
        <v>2.4509994850367023</v>
      </c>
      <c r="AD173" s="21">
        <f t="shared" si="33"/>
        <v>2.6978323189287883</v>
      </c>
      <c r="AE173" s="21">
        <f t="shared" si="33"/>
        <v>2.5634085948283798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4">+D175+D176+D177</f>
        <v>0</v>
      </c>
      <c r="E174" s="21">
        <f t="shared" si="34"/>
        <v>0</v>
      </c>
      <c r="F174" s="21">
        <f t="shared" si="34"/>
        <v>0</v>
      </c>
      <c r="G174" s="21">
        <f t="shared" si="34"/>
        <v>0</v>
      </c>
      <c r="H174" s="21">
        <f t="shared" si="34"/>
        <v>0</v>
      </c>
      <c r="I174" s="21">
        <f t="shared" si="34"/>
        <v>0</v>
      </c>
      <c r="J174" s="21">
        <f t="shared" si="34"/>
        <v>0</v>
      </c>
      <c r="K174" s="21">
        <f t="shared" si="34"/>
        <v>0</v>
      </c>
      <c r="L174" s="21">
        <f t="shared" si="34"/>
        <v>0</v>
      </c>
      <c r="M174" s="21">
        <f t="shared" si="34"/>
        <v>0</v>
      </c>
      <c r="N174" s="21">
        <f t="shared" si="34"/>
        <v>0</v>
      </c>
      <c r="O174" s="21">
        <f t="shared" si="34"/>
        <v>0</v>
      </c>
      <c r="P174" s="21">
        <f t="shared" si="34"/>
        <v>0</v>
      </c>
      <c r="Q174" s="21">
        <f t="shared" si="34"/>
        <v>0</v>
      </c>
      <c r="R174" s="21">
        <f t="shared" si="34"/>
        <v>0</v>
      </c>
      <c r="S174" s="21">
        <f t="shared" si="34"/>
        <v>0</v>
      </c>
      <c r="T174" s="21">
        <f t="shared" si="34"/>
        <v>0</v>
      </c>
      <c r="U174" s="21">
        <f t="shared" si="34"/>
        <v>0</v>
      </c>
      <c r="V174" s="21">
        <f t="shared" si="34"/>
        <v>0</v>
      </c>
      <c r="W174" s="21">
        <f t="shared" si="34"/>
        <v>0</v>
      </c>
      <c r="X174" s="21">
        <f t="shared" si="34"/>
        <v>0</v>
      </c>
      <c r="Y174" s="21">
        <f t="shared" si="34"/>
        <v>0</v>
      </c>
      <c r="Z174" s="21">
        <f t="shared" si="34"/>
        <v>0</v>
      </c>
      <c r="AA174" s="21">
        <f t="shared" si="34"/>
        <v>2.7791254280078896</v>
      </c>
      <c r="AB174" s="21">
        <f t="shared" si="34"/>
        <v>2.9271739913633561</v>
      </c>
      <c r="AC174" s="21">
        <f t="shared" si="34"/>
        <v>2.4509994850367023</v>
      </c>
      <c r="AD174" s="21">
        <f t="shared" si="34"/>
        <v>2.6978323189287883</v>
      </c>
      <c r="AE174" s="21">
        <f t="shared" si="34"/>
        <v>2.5634085948283798</v>
      </c>
    </row>
    <row r="175" spans="1:31" x14ac:dyDescent="0.2">
      <c r="A175" s="13" t="s">
        <v>362</v>
      </c>
      <c r="B175" s="4" t="s">
        <v>363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0</v>
      </c>
      <c r="AA175" s="27">
        <v>0.35133885601577913</v>
      </c>
      <c r="AB175" s="27">
        <v>0.37787096853793956</v>
      </c>
      <c r="AC175" s="27">
        <v>0.36840088085827216</v>
      </c>
      <c r="AD175" s="27">
        <v>0.61568441874619595</v>
      </c>
      <c r="AE175" s="27">
        <v>0.49921026962363124</v>
      </c>
    </row>
    <row r="176" spans="1:31" x14ac:dyDescent="0.2">
      <c r="A176" s="13" t="s">
        <v>364</v>
      </c>
      <c r="B176" s="4" t="s">
        <v>365</v>
      </c>
      <c r="C176" s="27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2.1785755266272187</v>
      </c>
      <c r="AB176" s="27">
        <v>2.148439358420728</v>
      </c>
      <c r="AC176" s="27">
        <v>2.0786475482778091</v>
      </c>
      <c r="AD176" s="27">
        <v>2.0543602556299447</v>
      </c>
      <c r="AE176" s="27">
        <v>2.0143685653814303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0.24921104536489153</v>
      </c>
      <c r="AB177" s="27">
        <v>0.40086366440468846</v>
      </c>
      <c r="AC177" s="27">
        <v>3.9510559006211178E-3</v>
      </c>
      <c r="AD177" s="27">
        <v>2.7787644552647591E-2</v>
      </c>
      <c r="AE177" s="27">
        <v>4.9829759823318304E-2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5">+D179+D180+D181</f>
        <v>0</v>
      </c>
      <c r="E178" s="21">
        <f t="shared" si="35"/>
        <v>0</v>
      </c>
      <c r="F178" s="21">
        <f t="shared" si="35"/>
        <v>0</v>
      </c>
      <c r="G178" s="21">
        <f t="shared" si="35"/>
        <v>0</v>
      </c>
      <c r="H178" s="21">
        <f t="shared" si="35"/>
        <v>0</v>
      </c>
      <c r="I178" s="21">
        <f t="shared" si="35"/>
        <v>0</v>
      </c>
      <c r="J178" s="21">
        <f t="shared" si="35"/>
        <v>0</v>
      </c>
      <c r="K178" s="21">
        <f t="shared" si="35"/>
        <v>0</v>
      </c>
      <c r="L178" s="21">
        <f t="shared" si="35"/>
        <v>0</v>
      </c>
      <c r="M178" s="21">
        <f t="shared" si="35"/>
        <v>0</v>
      </c>
      <c r="N178" s="21">
        <f t="shared" si="35"/>
        <v>0</v>
      </c>
      <c r="O178" s="21">
        <f t="shared" si="35"/>
        <v>0</v>
      </c>
      <c r="P178" s="21">
        <f t="shared" si="35"/>
        <v>0</v>
      </c>
      <c r="Q178" s="21">
        <f t="shared" si="35"/>
        <v>0</v>
      </c>
      <c r="R178" s="21">
        <f t="shared" si="35"/>
        <v>0</v>
      </c>
      <c r="S178" s="21">
        <f t="shared" si="35"/>
        <v>0</v>
      </c>
      <c r="T178" s="21">
        <f t="shared" si="35"/>
        <v>0</v>
      </c>
      <c r="U178" s="21">
        <f t="shared" si="35"/>
        <v>0</v>
      </c>
      <c r="V178" s="21">
        <f t="shared" si="35"/>
        <v>0</v>
      </c>
      <c r="W178" s="21">
        <f t="shared" si="35"/>
        <v>0</v>
      </c>
      <c r="X178" s="21">
        <f t="shared" si="35"/>
        <v>0</v>
      </c>
      <c r="Y178" s="21">
        <f t="shared" si="35"/>
        <v>0</v>
      </c>
      <c r="Z178" s="21">
        <f t="shared" si="35"/>
        <v>0</v>
      </c>
      <c r="AA178" s="21">
        <f t="shared" si="35"/>
        <v>0</v>
      </c>
      <c r="AB178" s="21">
        <f t="shared" si="35"/>
        <v>0</v>
      </c>
      <c r="AC178" s="21">
        <f t="shared" si="35"/>
        <v>0</v>
      </c>
      <c r="AD178" s="21">
        <f t="shared" si="35"/>
        <v>0</v>
      </c>
      <c r="AE178" s="21">
        <f t="shared" si="35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0</v>
      </c>
      <c r="D455" s="28">
        <f t="shared" si="94"/>
        <v>0</v>
      </c>
      <c r="E455" s="28">
        <f t="shared" si="94"/>
        <v>0</v>
      </c>
      <c r="F455" s="28">
        <f t="shared" si="94"/>
        <v>0</v>
      </c>
      <c r="G455" s="28">
        <f t="shared" si="94"/>
        <v>0</v>
      </c>
      <c r="H455" s="28">
        <f t="shared" si="94"/>
        <v>0</v>
      </c>
      <c r="I455" s="28">
        <f t="shared" si="94"/>
        <v>0</v>
      </c>
      <c r="J455" s="28">
        <f t="shared" si="94"/>
        <v>0</v>
      </c>
      <c r="K455" s="28">
        <f t="shared" si="94"/>
        <v>0</v>
      </c>
      <c r="L455" s="28">
        <f t="shared" si="94"/>
        <v>0</v>
      </c>
      <c r="M455" s="28">
        <f t="shared" si="94"/>
        <v>0</v>
      </c>
      <c r="N455" s="28">
        <f t="shared" si="94"/>
        <v>0</v>
      </c>
      <c r="O455" s="28">
        <f t="shared" si="94"/>
        <v>0</v>
      </c>
      <c r="P455" s="28">
        <f t="shared" si="94"/>
        <v>0</v>
      </c>
      <c r="Q455" s="28">
        <f t="shared" si="94"/>
        <v>0</v>
      </c>
      <c r="R455" s="28">
        <f t="shared" si="94"/>
        <v>0</v>
      </c>
      <c r="S455" s="28">
        <f t="shared" si="94"/>
        <v>0</v>
      </c>
      <c r="T455" s="28">
        <f t="shared" si="94"/>
        <v>0</v>
      </c>
      <c r="U455" s="28">
        <f t="shared" si="94"/>
        <v>0</v>
      </c>
      <c r="V455" s="28">
        <f t="shared" si="94"/>
        <v>0</v>
      </c>
      <c r="W455" s="28">
        <f t="shared" si="94"/>
        <v>0</v>
      </c>
      <c r="X455" s="28">
        <f t="shared" si="94"/>
        <v>0</v>
      </c>
      <c r="Y455" s="28">
        <f t="shared" si="94"/>
        <v>0</v>
      </c>
      <c r="Z455" s="28">
        <f t="shared" si="94"/>
        <v>0</v>
      </c>
      <c r="AA455" s="28">
        <f t="shared" si="94"/>
        <v>2.7791254280078896</v>
      </c>
      <c r="AB455" s="28">
        <f t="shared" si="94"/>
        <v>2.9271739913633561</v>
      </c>
      <c r="AC455" s="28">
        <f t="shared" si="94"/>
        <v>2.4509994850367023</v>
      </c>
      <c r="AD455" s="28">
        <f t="shared" si="94"/>
        <v>2.6978323189287883</v>
      </c>
      <c r="AE455" s="28">
        <f t="shared" si="94"/>
        <v>2.5634085948283798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0</v>
      </c>
      <c r="D471" s="28">
        <f t="shared" si="99"/>
        <v>0</v>
      </c>
      <c r="E471" s="28">
        <f t="shared" si="99"/>
        <v>0</v>
      </c>
      <c r="F471" s="28">
        <f t="shared" si="99"/>
        <v>0</v>
      </c>
      <c r="G471" s="28">
        <f t="shared" si="99"/>
        <v>0</v>
      </c>
      <c r="H471" s="28">
        <f t="shared" si="99"/>
        <v>0</v>
      </c>
      <c r="I471" s="28">
        <f t="shared" si="99"/>
        <v>0</v>
      </c>
      <c r="J471" s="28">
        <f t="shared" si="99"/>
        <v>0</v>
      </c>
      <c r="K471" s="28">
        <f t="shared" si="99"/>
        <v>0</v>
      </c>
      <c r="L471" s="28">
        <f t="shared" si="99"/>
        <v>0</v>
      </c>
      <c r="M471" s="28">
        <f t="shared" si="99"/>
        <v>0</v>
      </c>
      <c r="N471" s="28">
        <f t="shared" si="99"/>
        <v>0</v>
      </c>
      <c r="O471" s="28">
        <f t="shared" si="99"/>
        <v>0</v>
      </c>
      <c r="P471" s="28">
        <f t="shared" si="99"/>
        <v>0</v>
      </c>
      <c r="Q471" s="28">
        <f t="shared" si="99"/>
        <v>0</v>
      </c>
      <c r="R471" s="28">
        <f t="shared" si="99"/>
        <v>0</v>
      </c>
      <c r="S471" s="28">
        <f t="shared" si="99"/>
        <v>0</v>
      </c>
      <c r="T471" s="28">
        <f t="shared" si="99"/>
        <v>0</v>
      </c>
      <c r="U471" s="28">
        <f t="shared" si="99"/>
        <v>0</v>
      </c>
      <c r="V471" s="28">
        <f t="shared" si="99"/>
        <v>0</v>
      </c>
      <c r="W471" s="28">
        <f t="shared" si="99"/>
        <v>0</v>
      </c>
      <c r="X471" s="28">
        <f t="shared" si="99"/>
        <v>0</v>
      </c>
      <c r="Y471" s="28">
        <f t="shared" si="99"/>
        <v>0</v>
      </c>
      <c r="Z471" s="28">
        <f t="shared" si="99"/>
        <v>0</v>
      </c>
      <c r="AA471" s="28">
        <f t="shared" si="99"/>
        <v>2.7791254280078896</v>
      </c>
      <c r="AB471" s="28">
        <f t="shared" si="99"/>
        <v>2.9271739913633561</v>
      </c>
      <c r="AC471" s="28">
        <f t="shared" si="99"/>
        <v>2.4509994850367023</v>
      </c>
      <c r="AD471" s="28">
        <f t="shared" si="99"/>
        <v>2.6978323189287883</v>
      </c>
      <c r="AE471" s="28">
        <f t="shared" si="99"/>
        <v>2.5634085948283798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2">+D493</f>
        <v>0</v>
      </c>
      <c r="E489" s="21">
        <f t="shared" si="102"/>
        <v>0</v>
      </c>
      <c r="F489" s="21">
        <f t="shared" si="102"/>
        <v>0</v>
      </c>
      <c r="G489" s="21">
        <f t="shared" si="102"/>
        <v>0</v>
      </c>
      <c r="H489" s="21">
        <f t="shared" si="102"/>
        <v>0</v>
      </c>
      <c r="I489" s="21">
        <f t="shared" si="102"/>
        <v>0</v>
      </c>
      <c r="J489" s="21">
        <f t="shared" si="102"/>
        <v>0</v>
      </c>
      <c r="K489" s="21">
        <f t="shared" si="102"/>
        <v>0</v>
      </c>
      <c r="L489" s="21">
        <f t="shared" si="102"/>
        <v>0</v>
      </c>
      <c r="M489" s="21">
        <f t="shared" si="102"/>
        <v>0</v>
      </c>
      <c r="N489" s="21">
        <f t="shared" si="102"/>
        <v>0</v>
      </c>
      <c r="O489" s="21">
        <f t="shared" si="102"/>
        <v>0</v>
      </c>
      <c r="P489" s="21">
        <f t="shared" si="102"/>
        <v>0</v>
      </c>
      <c r="Q489" s="21">
        <f t="shared" si="102"/>
        <v>0</v>
      </c>
      <c r="R489" s="21">
        <f t="shared" si="102"/>
        <v>0</v>
      </c>
      <c r="S489" s="21">
        <f t="shared" si="102"/>
        <v>0</v>
      </c>
      <c r="T489" s="21">
        <f t="shared" si="102"/>
        <v>0</v>
      </c>
      <c r="U489" s="21">
        <f t="shared" si="102"/>
        <v>0</v>
      </c>
      <c r="V489" s="21">
        <f t="shared" si="102"/>
        <v>0</v>
      </c>
      <c r="W489" s="21">
        <f t="shared" si="102"/>
        <v>0</v>
      </c>
      <c r="X489" s="21">
        <f t="shared" si="102"/>
        <v>0</v>
      </c>
      <c r="Y489" s="21">
        <f t="shared" si="102"/>
        <v>0</v>
      </c>
      <c r="Z489" s="21">
        <f t="shared" si="102"/>
        <v>0</v>
      </c>
      <c r="AA489" s="21">
        <f t="shared" si="102"/>
        <v>0</v>
      </c>
      <c r="AB489" s="21">
        <f t="shared" si="102"/>
        <v>0</v>
      </c>
      <c r="AC489" s="21">
        <f t="shared" si="102"/>
        <v>0</v>
      </c>
      <c r="AD489" s="21">
        <f t="shared" si="102"/>
        <v>0</v>
      </c>
      <c r="AE489" s="21">
        <f t="shared" si="102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3">+D145</f>
        <v>0</v>
      </c>
      <c r="E493" s="37">
        <f t="shared" si="103"/>
        <v>0</v>
      </c>
      <c r="F493" s="37">
        <f t="shared" si="103"/>
        <v>0</v>
      </c>
      <c r="G493" s="37">
        <f t="shared" si="103"/>
        <v>0</v>
      </c>
      <c r="H493" s="37">
        <f t="shared" si="103"/>
        <v>0</v>
      </c>
      <c r="I493" s="37">
        <f t="shared" si="103"/>
        <v>0</v>
      </c>
      <c r="J493" s="37">
        <f t="shared" si="103"/>
        <v>0</v>
      </c>
      <c r="K493" s="37">
        <f t="shared" si="103"/>
        <v>0</v>
      </c>
      <c r="L493" s="37">
        <f t="shared" si="103"/>
        <v>0</v>
      </c>
      <c r="M493" s="37">
        <f t="shared" si="103"/>
        <v>0</v>
      </c>
      <c r="N493" s="37">
        <f t="shared" si="103"/>
        <v>0</v>
      </c>
      <c r="O493" s="37">
        <f t="shared" si="103"/>
        <v>0</v>
      </c>
      <c r="P493" s="37">
        <f t="shared" si="103"/>
        <v>0</v>
      </c>
      <c r="Q493" s="37">
        <f t="shared" si="103"/>
        <v>0</v>
      </c>
      <c r="R493" s="37">
        <f t="shared" si="103"/>
        <v>0</v>
      </c>
      <c r="S493" s="37">
        <f t="shared" si="103"/>
        <v>0</v>
      </c>
      <c r="T493" s="37">
        <f t="shared" si="103"/>
        <v>0</v>
      </c>
      <c r="U493" s="37">
        <f t="shared" si="103"/>
        <v>0</v>
      </c>
      <c r="V493" s="37">
        <f t="shared" si="103"/>
        <v>0</v>
      </c>
      <c r="W493" s="37">
        <f t="shared" si="103"/>
        <v>0</v>
      </c>
      <c r="X493" s="37">
        <f t="shared" si="103"/>
        <v>0</v>
      </c>
      <c r="Y493" s="37">
        <f t="shared" si="103"/>
        <v>0</v>
      </c>
      <c r="Z493" s="37">
        <f t="shared" si="103"/>
        <v>0</v>
      </c>
      <c r="AA493" s="37">
        <f t="shared" si="103"/>
        <v>0</v>
      </c>
      <c r="AB493" s="37">
        <f t="shared" si="103"/>
        <v>0</v>
      </c>
      <c r="AC493" s="37">
        <f t="shared" si="103"/>
        <v>0</v>
      </c>
      <c r="AD493" s="37">
        <f t="shared" si="103"/>
        <v>0</v>
      </c>
      <c r="AE493" s="37">
        <f t="shared" si="103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4">+D503+D504+D507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6">+D156</f>
        <v>0</v>
      </c>
      <c r="E504" s="37">
        <f t="shared" si="106"/>
        <v>0</v>
      </c>
      <c r="F504" s="37">
        <f t="shared" si="106"/>
        <v>0</v>
      </c>
      <c r="G504" s="37">
        <f t="shared" si="106"/>
        <v>0</v>
      </c>
      <c r="H504" s="37">
        <f t="shared" si="106"/>
        <v>0</v>
      </c>
      <c r="I504" s="37">
        <f t="shared" si="106"/>
        <v>0</v>
      </c>
      <c r="J504" s="37">
        <f t="shared" si="106"/>
        <v>0</v>
      </c>
      <c r="K504" s="37">
        <f t="shared" si="106"/>
        <v>0</v>
      </c>
      <c r="L504" s="37">
        <f t="shared" si="106"/>
        <v>0</v>
      </c>
      <c r="M504" s="37">
        <f t="shared" si="106"/>
        <v>0</v>
      </c>
      <c r="N504" s="37">
        <f t="shared" si="106"/>
        <v>0</v>
      </c>
      <c r="O504" s="37">
        <f t="shared" si="106"/>
        <v>0</v>
      </c>
      <c r="P504" s="37">
        <f t="shared" si="106"/>
        <v>0</v>
      </c>
      <c r="Q504" s="37">
        <f t="shared" si="106"/>
        <v>0</v>
      </c>
      <c r="R504" s="37">
        <f t="shared" si="106"/>
        <v>0</v>
      </c>
      <c r="S504" s="37">
        <f t="shared" si="106"/>
        <v>0</v>
      </c>
      <c r="T504" s="37">
        <f t="shared" si="106"/>
        <v>0</v>
      </c>
      <c r="U504" s="37">
        <f t="shared" si="106"/>
        <v>0</v>
      </c>
      <c r="V504" s="37">
        <f t="shared" si="106"/>
        <v>0</v>
      </c>
      <c r="W504" s="37">
        <f t="shared" si="106"/>
        <v>0</v>
      </c>
      <c r="X504" s="37">
        <f t="shared" si="106"/>
        <v>0</v>
      </c>
      <c r="Y504" s="37">
        <f t="shared" si="106"/>
        <v>0</v>
      </c>
      <c r="Z504" s="37">
        <f t="shared" si="106"/>
        <v>0</v>
      </c>
      <c r="AA504" s="37">
        <f t="shared" si="106"/>
        <v>0</v>
      </c>
      <c r="AB504" s="37">
        <f t="shared" si="106"/>
        <v>0</v>
      </c>
      <c r="AC504" s="37">
        <f t="shared" si="106"/>
        <v>0</v>
      </c>
      <c r="AD504" s="37">
        <f t="shared" si="106"/>
        <v>0</v>
      </c>
      <c r="AE504" s="37">
        <f t="shared" si="106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07">+D516+D517</f>
        <v>0</v>
      </c>
      <c r="E515" s="21">
        <f t="shared" si="107"/>
        <v>0</v>
      </c>
      <c r="F515" s="21">
        <f t="shared" si="107"/>
        <v>0</v>
      </c>
      <c r="G515" s="21">
        <f t="shared" si="107"/>
        <v>0</v>
      </c>
      <c r="H515" s="21">
        <f t="shared" si="107"/>
        <v>0</v>
      </c>
      <c r="I515" s="21">
        <f t="shared" si="107"/>
        <v>0</v>
      </c>
      <c r="J515" s="21">
        <f t="shared" si="107"/>
        <v>0</v>
      </c>
      <c r="K515" s="21">
        <f t="shared" si="107"/>
        <v>0</v>
      </c>
      <c r="L515" s="21">
        <f t="shared" si="107"/>
        <v>0</v>
      </c>
      <c r="M515" s="21">
        <f t="shared" si="107"/>
        <v>0</v>
      </c>
      <c r="N515" s="21">
        <f t="shared" si="107"/>
        <v>0</v>
      </c>
      <c r="O515" s="21">
        <f t="shared" si="107"/>
        <v>0</v>
      </c>
      <c r="P515" s="21">
        <f t="shared" si="107"/>
        <v>0</v>
      </c>
      <c r="Q515" s="21">
        <f t="shared" si="107"/>
        <v>0</v>
      </c>
      <c r="R515" s="21">
        <f t="shared" si="107"/>
        <v>0</v>
      </c>
      <c r="S515" s="21">
        <f t="shared" si="107"/>
        <v>0</v>
      </c>
      <c r="T515" s="21">
        <f t="shared" si="107"/>
        <v>0</v>
      </c>
      <c r="U515" s="21">
        <f t="shared" si="107"/>
        <v>0</v>
      </c>
      <c r="V515" s="21">
        <f t="shared" si="107"/>
        <v>0</v>
      </c>
      <c r="W515" s="21">
        <f t="shared" si="107"/>
        <v>0</v>
      </c>
      <c r="X515" s="21">
        <f t="shared" si="107"/>
        <v>0</v>
      </c>
      <c r="Y515" s="21">
        <f t="shared" si="107"/>
        <v>0</v>
      </c>
      <c r="Z515" s="21">
        <f t="shared" si="107"/>
        <v>0</v>
      </c>
      <c r="AA515" s="21">
        <f t="shared" si="107"/>
        <v>2.7791254280078896</v>
      </c>
      <c r="AB515" s="21">
        <f t="shared" si="107"/>
        <v>2.9271739913633561</v>
      </c>
      <c r="AC515" s="21">
        <f t="shared" si="107"/>
        <v>2.4509994850367023</v>
      </c>
      <c r="AD515" s="21">
        <f t="shared" si="107"/>
        <v>2.6978323189287883</v>
      </c>
      <c r="AE515" s="21">
        <f t="shared" si="107"/>
        <v>2.5634085948283798</v>
      </c>
    </row>
    <row r="516" spans="1:31" x14ac:dyDescent="0.2">
      <c r="A516" s="9" t="s">
        <v>360</v>
      </c>
      <c r="B516" s="4" t="s">
        <v>361</v>
      </c>
      <c r="C516" s="37">
        <f t="shared" ref="C516:AE516" si="108">+C170</f>
        <v>0</v>
      </c>
      <c r="D516" s="37">
        <f t="shared" si="108"/>
        <v>0</v>
      </c>
      <c r="E516" s="37">
        <f t="shared" si="108"/>
        <v>0</v>
      </c>
      <c r="F516" s="37">
        <f t="shared" si="108"/>
        <v>0</v>
      </c>
      <c r="G516" s="37">
        <f t="shared" si="108"/>
        <v>0</v>
      </c>
      <c r="H516" s="37">
        <f t="shared" si="108"/>
        <v>0</v>
      </c>
      <c r="I516" s="37">
        <f t="shared" si="108"/>
        <v>0</v>
      </c>
      <c r="J516" s="37">
        <f t="shared" si="108"/>
        <v>0</v>
      </c>
      <c r="K516" s="37">
        <f t="shared" si="108"/>
        <v>0</v>
      </c>
      <c r="L516" s="37">
        <f t="shared" si="108"/>
        <v>0</v>
      </c>
      <c r="M516" s="37">
        <f t="shared" si="108"/>
        <v>0</v>
      </c>
      <c r="N516" s="37">
        <f t="shared" si="108"/>
        <v>0</v>
      </c>
      <c r="O516" s="37">
        <f t="shared" si="108"/>
        <v>0</v>
      </c>
      <c r="P516" s="37">
        <f t="shared" si="108"/>
        <v>0</v>
      </c>
      <c r="Q516" s="37">
        <f t="shared" si="108"/>
        <v>0</v>
      </c>
      <c r="R516" s="37">
        <f t="shared" si="108"/>
        <v>0</v>
      </c>
      <c r="S516" s="37">
        <f t="shared" si="108"/>
        <v>0</v>
      </c>
      <c r="T516" s="37">
        <f t="shared" si="108"/>
        <v>0</v>
      </c>
      <c r="U516" s="37">
        <f t="shared" si="108"/>
        <v>0</v>
      </c>
      <c r="V516" s="37">
        <f t="shared" si="108"/>
        <v>0</v>
      </c>
      <c r="W516" s="37">
        <f t="shared" si="108"/>
        <v>0</v>
      </c>
      <c r="X516" s="37">
        <f t="shared" si="108"/>
        <v>0</v>
      </c>
      <c r="Y516" s="37">
        <f t="shared" si="108"/>
        <v>0</v>
      </c>
      <c r="Z516" s="37">
        <f t="shared" si="108"/>
        <v>0</v>
      </c>
      <c r="AA516" s="37">
        <f t="shared" si="108"/>
        <v>0</v>
      </c>
      <c r="AB516" s="37">
        <f t="shared" si="108"/>
        <v>0</v>
      </c>
      <c r="AC516" s="37">
        <f t="shared" si="108"/>
        <v>0</v>
      </c>
      <c r="AD516" s="37">
        <f t="shared" si="108"/>
        <v>0</v>
      </c>
      <c r="AE516" s="37">
        <f t="shared" si="108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09">+C174</f>
        <v>0</v>
      </c>
      <c r="D517" s="37">
        <f t="shared" si="109"/>
        <v>0</v>
      </c>
      <c r="E517" s="37">
        <f t="shared" si="109"/>
        <v>0</v>
      </c>
      <c r="F517" s="37">
        <f t="shared" si="109"/>
        <v>0</v>
      </c>
      <c r="G517" s="37">
        <f t="shared" si="109"/>
        <v>0</v>
      </c>
      <c r="H517" s="37">
        <f t="shared" si="109"/>
        <v>0</v>
      </c>
      <c r="I517" s="37">
        <f t="shared" si="109"/>
        <v>0</v>
      </c>
      <c r="J517" s="37">
        <f t="shared" si="109"/>
        <v>0</v>
      </c>
      <c r="K517" s="37">
        <f t="shared" si="109"/>
        <v>0</v>
      </c>
      <c r="L517" s="37">
        <f t="shared" si="109"/>
        <v>0</v>
      </c>
      <c r="M517" s="37">
        <f t="shared" si="109"/>
        <v>0</v>
      </c>
      <c r="N517" s="37">
        <f t="shared" si="109"/>
        <v>0</v>
      </c>
      <c r="O517" s="37">
        <f t="shared" si="109"/>
        <v>0</v>
      </c>
      <c r="P517" s="37">
        <f t="shared" si="109"/>
        <v>0</v>
      </c>
      <c r="Q517" s="37">
        <f t="shared" si="109"/>
        <v>0</v>
      </c>
      <c r="R517" s="37">
        <f t="shared" si="109"/>
        <v>0</v>
      </c>
      <c r="S517" s="37">
        <f t="shared" si="109"/>
        <v>0</v>
      </c>
      <c r="T517" s="37">
        <f t="shared" si="109"/>
        <v>0</v>
      </c>
      <c r="U517" s="37">
        <f t="shared" si="109"/>
        <v>0</v>
      </c>
      <c r="V517" s="37">
        <f t="shared" si="109"/>
        <v>0</v>
      </c>
      <c r="W517" s="37">
        <f t="shared" si="109"/>
        <v>0</v>
      </c>
      <c r="X517" s="37">
        <f t="shared" si="109"/>
        <v>0</v>
      </c>
      <c r="Y517" s="37">
        <f t="shared" si="109"/>
        <v>0</v>
      </c>
      <c r="Z517" s="37">
        <f t="shared" si="109"/>
        <v>0</v>
      </c>
      <c r="AA517" s="37">
        <f t="shared" si="109"/>
        <v>2.7791254280078896</v>
      </c>
      <c r="AB517" s="37">
        <f t="shared" si="109"/>
        <v>2.9271739913633561</v>
      </c>
      <c r="AC517" s="37">
        <f t="shared" si="109"/>
        <v>2.4509994850367023</v>
      </c>
      <c r="AD517" s="37">
        <f t="shared" si="109"/>
        <v>2.6978323189287883</v>
      </c>
      <c r="AE517" s="37">
        <f t="shared" si="109"/>
        <v>2.5634085948283798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0">+C525+C530+C536+C541+C544+C545+C549+C552++C553+C554</f>
        <v>0</v>
      </c>
      <c r="D524" s="28">
        <f t="shared" si="110"/>
        <v>0</v>
      </c>
      <c r="E524" s="28">
        <f t="shared" si="110"/>
        <v>0</v>
      </c>
      <c r="F524" s="28">
        <f t="shared" si="110"/>
        <v>0</v>
      </c>
      <c r="G524" s="28">
        <f t="shared" si="110"/>
        <v>0</v>
      </c>
      <c r="H524" s="28">
        <f t="shared" si="110"/>
        <v>0</v>
      </c>
      <c r="I524" s="28">
        <f t="shared" si="110"/>
        <v>0</v>
      </c>
      <c r="J524" s="28">
        <f t="shared" si="110"/>
        <v>0</v>
      </c>
      <c r="K524" s="28">
        <f t="shared" si="110"/>
        <v>0</v>
      </c>
      <c r="L524" s="28">
        <f t="shared" si="110"/>
        <v>0</v>
      </c>
      <c r="M524" s="28">
        <f t="shared" si="110"/>
        <v>0</v>
      </c>
      <c r="N524" s="28">
        <f t="shared" si="110"/>
        <v>0</v>
      </c>
      <c r="O524" s="28">
        <f t="shared" si="110"/>
        <v>0</v>
      </c>
      <c r="P524" s="28">
        <f t="shared" si="110"/>
        <v>0</v>
      </c>
      <c r="Q524" s="28">
        <f t="shared" si="110"/>
        <v>0</v>
      </c>
      <c r="R524" s="28">
        <f t="shared" si="110"/>
        <v>0</v>
      </c>
      <c r="S524" s="28">
        <f t="shared" si="110"/>
        <v>0</v>
      </c>
      <c r="T524" s="28">
        <f t="shared" si="110"/>
        <v>0</v>
      </c>
      <c r="U524" s="28">
        <f t="shared" si="110"/>
        <v>0</v>
      </c>
      <c r="V524" s="28">
        <f t="shared" si="110"/>
        <v>0</v>
      </c>
      <c r="W524" s="28">
        <f t="shared" si="110"/>
        <v>0</v>
      </c>
      <c r="X524" s="28">
        <f t="shared" si="110"/>
        <v>0</v>
      </c>
      <c r="Y524" s="28">
        <f t="shared" si="110"/>
        <v>0</v>
      </c>
      <c r="Z524" s="28">
        <f t="shared" si="110"/>
        <v>0</v>
      </c>
      <c r="AA524" s="28">
        <f t="shared" si="110"/>
        <v>0</v>
      </c>
      <c r="AB524" s="28">
        <f t="shared" si="110"/>
        <v>0</v>
      </c>
      <c r="AC524" s="28">
        <f t="shared" si="110"/>
        <v>0</v>
      </c>
      <c r="AD524" s="28">
        <f t="shared" si="110"/>
        <v>0</v>
      </c>
      <c r="AE524" s="28">
        <f t="shared" si="110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1">+C526+C527+C528+C529</f>
        <v>0</v>
      </c>
      <c r="D525" s="21">
        <f t="shared" si="111"/>
        <v>0</v>
      </c>
      <c r="E525" s="21">
        <f t="shared" si="111"/>
        <v>0</v>
      </c>
      <c r="F525" s="21">
        <f t="shared" si="111"/>
        <v>0</v>
      </c>
      <c r="G525" s="21">
        <f t="shared" si="111"/>
        <v>0</v>
      </c>
      <c r="H525" s="21">
        <f t="shared" si="111"/>
        <v>0</v>
      </c>
      <c r="I525" s="21">
        <f t="shared" si="111"/>
        <v>0</v>
      </c>
      <c r="J525" s="21">
        <f t="shared" si="111"/>
        <v>0</v>
      </c>
      <c r="K525" s="21">
        <f t="shared" si="111"/>
        <v>0</v>
      </c>
      <c r="L525" s="21">
        <f t="shared" si="111"/>
        <v>0</v>
      </c>
      <c r="M525" s="21">
        <f t="shared" si="111"/>
        <v>0</v>
      </c>
      <c r="N525" s="21">
        <f t="shared" si="111"/>
        <v>0</v>
      </c>
      <c r="O525" s="21">
        <f t="shared" si="111"/>
        <v>0</v>
      </c>
      <c r="P525" s="21">
        <f t="shared" si="111"/>
        <v>0</v>
      </c>
      <c r="Q525" s="21">
        <f t="shared" si="111"/>
        <v>0</v>
      </c>
      <c r="R525" s="21">
        <f t="shared" si="111"/>
        <v>0</v>
      </c>
      <c r="S525" s="21">
        <f t="shared" si="111"/>
        <v>0</v>
      </c>
      <c r="T525" s="21">
        <f t="shared" si="111"/>
        <v>0</v>
      </c>
      <c r="U525" s="21">
        <f t="shared" si="111"/>
        <v>0</v>
      </c>
      <c r="V525" s="21">
        <f t="shared" si="111"/>
        <v>0</v>
      </c>
      <c r="W525" s="21">
        <f t="shared" si="111"/>
        <v>0</v>
      </c>
      <c r="X525" s="21">
        <f t="shared" si="111"/>
        <v>0</v>
      </c>
      <c r="Y525" s="21">
        <f t="shared" si="111"/>
        <v>0</v>
      </c>
      <c r="Z525" s="21">
        <f t="shared" si="111"/>
        <v>0</v>
      </c>
      <c r="AA525" s="21">
        <f t="shared" si="111"/>
        <v>0</v>
      </c>
      <c r="AB525" s="21">
        <f t="shared" si="111"/>
        <v>0</v>
      </c>
      <c r="AC525" s="21">
        <f t="shared" si="111"/>
        <v>0</v>
      </c>
      <c r="AD525" s="21">
        <f t="shared" si="111"/>
        <v>0</v>
      </c>
      <c r="AE525" s="21">
        <f t="shared" si="111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2">+C531+C532+C533+C534+C535</f>
        <v>0</v>
      </c>
      <c r="D530" s="21">
        <f t="shared" si="112"/>
        <v>0</v>
      </c>
      <c r="E530" s="21">
        <f t="shared" si="112"/>
        <v>0</v>
      </c>
      <c r="F530" s="21">
        <f t="shared" si="112"/>
        <v>0</v>
      </c>
      <c r="G530" s="21">
        <f t="shared" si="112"/>
        <v>0</v>
      </c>
      <c r="H530" s="21">
        <f t="shared" si="112"/>
        <v>0</v>
      </c>
      <c r="I530" s="21">
        <f t="shared" si="112"/>
        <v>0</v>
      </c>
      <c r="J530" s="21">
        <f t="shared" si="112"/>
        <v>0</v>
      </c>
      <c r="K530" s="21">
        <f t="shared" si="112"/>
        <v>0</v>
      </c>
      <c r="L530" s="21">
        <f t="shared" si="112"/>
        <v>0</v>
      </c>
      <c r="M530" s="21">
        <f t="shared" si="112"/>
        <v>0</v>
      </c>
      <c r="N530" s="21">
        <f t="shared" si="112"/>
        <v>0</v>
      </c>
      <c r="O530" s="21">
        <f t="shared" si="112"/>
        <v>0</v>
      </c>
      <c r="P530" s="21">
        <f t="shared" si="112"/>
        <v>0</v>
      </c>
      <c r="Q530" s="21">
        <f t="shared" si="112"/>
        <v>0</v>
      </c>
      <c r="R530" s="21">
        <f t="shared" si="112"/>
        <v>0</v>
      </c>
      <c r="S530" s="21">
        <f t="shared" si="112"/>
        <v>0</v>
      </c>
      <c r="T530" s="21">
        <f t="shared" si="112"/>
        <v>0</v>
      </c>
      <c r="U530" s="21">
        <f t="shared" si="112"/>
        <v>0</v>
      </c>
      <c r="V530" s="21">
        <f t="shared" si="112"/>
        <v>0</v>
      </c>
      <c r="W530" s="21">
        <f t="shared" si="112"/>
        <v>0</v>
      </c>
      <c r="X530" s="21">
        <f t="shared" si="112"/>
        <v>0</v>
      </c>
      <c r="Y530" s="21">
        <f t="shared" si="112"/>
        <v>0</v>
      </c>
      <c r="Z530" s="21">
        <f t="shared" si="112"/>
        <v>0</v>
      </c>
      <c r="AA530" s="21">
        <f t="shared" si="112"/>
        <v>0</v>
      </c>
      <c r="AB530" s="21">
        <f t="shared" si="112"/>
        <v>0</v>
      </c>
      <c r="AC530" s="21">
        <f t="shared" si="112"/>
        <v>0</v>
      </c>
      <c r="AD530" s="21">
        <f t="shared" si="112"/>
        <v>0</v>
      </c>
      <c r="AE530" s="21">
        <f t="shared" si="112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3">+C537+C538+C539+C540</f>
        <v>0</v>
      </c>
      <c r="D536" s="21">
        <f t="shared" si="113"/>
        <v>0</v>
      </c>
      <c r="E536" s="21">
        <f t="shared" si="113"/>
        <v>0</v>
      </c>
      <c r="F536" s="21">
        <f t="shared" si="113"/>
        <v>0</v>
      </c>
      <c r="G536" s="21">
        <f t="shared" si="113"/>
        <v>0</v>
      </c>
      <c r="H536" s="21">
        <f t="shared" si="113"/>
        <v>0</v>
      </c>
      <c r="I536" s="21">
        <f t="shared" si="113"/>
        <v>0</v>
      </c>
      <c r="J536" s="21">
        <f t="shared" si="113"/>
        <v>0</v>
      </c>
      <c r="K536" s="21">
        <f t="shared" si="113"/>
        <v>0</v>
      </c>
      <c r="L536" s="21">
        <f t="shared" si="113"/>
        <v>0</v>
      </c>
      <c r="M536" s="21">
        <f t="shared" si="113"/>
        <v>0</v>
      </c>
      <c r="N536" s="21">
        <f t="shared" si="113"/>
        <v>0</v>
      </c>
      <c r="O536" s="21">
        <f t="shared" si="113"/>
        <v>0</v>
      </c>
      <c r="P536" s="21">
        <f t="shared" si="113"/>
        <v>0</v>
      </c>
      <c r="Q536" s="21">
        <f t="shared" si="113"/>
        <v>0</v>
      </c>
      <c r="R536" s="21">
        <f t="shared" si="113"/>
        <v>0</v>
      </c>
      <c r="S536" s="21">
        <f t="shared" si="113"/>
        <v>0</v>
      </c>
      <c r="T536" s="21">
        <f t="shared" si="113"/>
        <v>0</v>
      </c>
      <c r="U536" s="21">
        <f t="shared" si="113"/>
        <v>0</v>
      </c>
      <c r="V536" s="21">
        <f t="shared" si="113"/>
        <v>0</v>
      </c>
      <c r="W536" s="21">
        <f t="shared" si="113"/>
        <v>0</v>
      </c>
      <c r="X536" s="21">
        <f t="shared" si="113"/>
        <v>0</v>
      </c>
      <c r="Y536" s="21">
        <f t="shared" si="113"/>
        <v>0</v>
      </c>
      <c r="Z536" s="21">
        <f t="shared" si="113"/>
        <v>0</v>
      </c>
      <c r="AA536" s="21">
        <f t="shared" si="113"/>
        <v>0</v>
      </c>
      <c r="AB536" s="21">
        <f t="shared" si="113"/>
        <v>0</v>
      </c>
      <c r="AC536" s="21">
        <f t="shared" si="113"/>
        <v>0</v>
      </c>
      <c r="AD536" s="21">
        <f t="shared" si="113"/>
        <v>0</v>
      </c>
      <c r="AE536" s="21">
        <f t="shared" si="11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4">+C542+C543</f>
        <v>0</v>
      </c>
      <c r="D541" s="21">
        <f t="shared" si="114"/>
        <v>0</v>
      </c>
      <c r="E541" s="21">
        <f t="shared" si="114"/>
        <v>0</v>
      </c>
      <c r="F541" s="21">
        <f t="shared" si="114"/>
        <v>0</v>
      </c>
      <c r="G541" s="21">
        <f t="shared" si="114"/>
        <v>0</v>
      </c>
      <c r="H541" s="21">
        <f t="shared" si="114"/>
        <v>0</v>
      </c>
      <c r="I541" s="21">
        <f t="shared" si="114"/>
        <v>0</v>
      </c>
      <c r="J541" s="21">
        <f t="shared" si="114"/>
        <v>0</v>
      </c>
      <c r="K541" s="21">
        <f t="shared" si="114"/>
        <v>0</v>
      </c>
      <c r="L541" s="21">
        <f t="shared" si="114"/>
        <v>0</v>
      </c>
      <c r="M541" s="21">
        <f t="shared" si="114"/>
        <v>0</v>
      </c>
      <c r="N541" s="21">
        <f t="shared" si="114"/>
        <v>0</v>
      </c>
      <c r="O541" s="21">
        <f t="shared" si="114"/>
        <v>0</v>
      </c>
      <c r="P541" s="21">
        <f t="shared" si="114"/>
        <v>0</v>
      </c>
      <c r="Q541" s="21">
        <f t="shared" si="114"/>
        <v>0</v>
      </c>
      <c r="R541" s="21">
        <f t="shared" si="114"/>
        <v>0</v>
      </c>
      <c r="S541" s="21">
        <f t="shared" si="114"/>
        <v>0</v>
      </c>
      <c r="T541" s="21">
        <f t="shared" si="114"/>
        <v>0</v>
      </c>
      <c r="U541" s="21">
        <f t="shared" si="114"/>
        <v>0</v>
      </c>
      <c r="V541" s="21">
        <f t="shared" si="114"/>
        <v>0</v>
      </c>
      <c r="W541" s="21">
        <f t="shared" si="114"/>
        <v>0</v>
      </c>
      <c r="X541" s="21">
        <f t="shared" si="114"/>
        <v>0</v>
      </c>
      <c r="Y541" s="21">
        <f t="shared" si="114"/>
        <v>0</v>
      </c>
      <c r="Z541" s="21">
        <f t="shared" si="114"/>
        <v>0</v>
      </c>
      <c r="AA541" s="21">
        <f t="shared" si="114"/>
        <v>0</v>
      </c>
      <c r="AB541" s="21">
        <f t="shared" si="114"/>
        <v>0</v>
      </c>
      <c r="AC541" s="21">
        <f t="shared" si="114"/>
        <v>0</v>
      </c>
      <c r="AD541" s="21">
        <f t="shared" si="114"/>
        <v>0</v>
      </c>
      <c r="AE541" s="21">
        <f t="shared" si="114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5">+C546+C547+C548</f>
        <v>0</v>
      </c>
      <c r="D545" s="21">
        <f t="shared" si="115"/>
        <v>0</v>
      </c>
      <c r="E545" s="21">
        <f t="shared" si="115"/>
        <v>0</v>
      </c>
      <c r="F545" s="21">
        <f t="shared" si="115"/>
        <v>0</v>
      </c>
      <c r="G545" s="21">
        <f t="shared" si="115"/>
        <v>0</v>
      </c>
      <c r="H545" s="21">
        <f t="shared" si="115"/>
        <v>0</v>
      </c>
      <c r="I545" s="21">
        <f t="shared" si="115"/>
        <v>0</v>
      </c>
      <c r="J545" s="21">
        <f t="shared" si="115"/>
        <v>0</v>
      </c>
      <c r="K545" s="21">
        <f t="shared" si="115"/>
        <v>0</v>
      </c>
      <c r="L545" s="21">
        <f t="shared" si="115"/>
        <v>0</v>
      </c>
      <c r="M545" s="21">
        <f t="shared" si="115"/>
        <v>0</v>
      </c>
      <c r="N545" s="21">
        <f t="shared" si="115"/>
        <v>0</v>
      </c>
      <c r="O545" s="21">
        <f t="shared" si="115"/>
        <v>0</v>
      </c>
      <c r="P545" s="21">
        <f t="shared" si="115"/>
        <v>0</v>
      </c>
      <c r="Q545" s="21">
        <f t="shared" si="115"/>
        <v>0</v>
      </c>
      <c r="R545" s="21">
        <f t="shared" si="115"/>
        <v>0</v>
      </c>
      <c r="S545" s="21">
        <f t="shared" si="115"/>
        <v>0</v>
      </c>
      <c r="T545" s="21">
        <f t="shared" si="115"/>
        <v>0</v>
      </c>
      <c r="U545" s="21">
        <f t="shared" si="115"/>
        <v>0</v>
      </c>
      <c r="V545" s="21">
        <f t="shared" si="115"/>
        <v>0</v>
      </c>
      <c r="W545" s="21">
        <f t="shared" si="115"/>
        <v>0</v>
      </c>
      <c r="X545" s="21">
        <f t="shared" si="115"/>
        <v>0</v>
      </c>
      <c r="Y545" s="21">
        <f t="shared" si="115"/>
        <v>0</v>
      </c>
      <c r="Z545" s="21">
        <f t="shared" si="115"/>
        <v>0</v>
      </c>
      <c r="AA545" s="21">
        <f t="shared" si="115"/>
        <v>0</v>
      </c>
      <c r="AB545" s="21">
        <f t="shared" si="115"/>
        <v>0</v>
      </c>
      <c r="AC545" s="21">
        <f t="shared" si="115"/>
        <v>0</v>
      </c>
      <c r="AD545" s="21">
        <f t="shared" si="115"/>
        <v>0</v>
      </c>
      <c r="AE545" s="21">
        <f t="shared" si="115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6">+C550+C551</f>
        <v>0</v>
      </c>
      <c r="D549" s="21">
        <f t="shared" si="116"/>
        <v>0</v>
      </c>
      <c r="E549" s="21">
        <f t="shared" si="116"/>
        <v>0</v>
      </c>
      <c r="F549" s="21">
        <f t="shared" si="116"/>
        <v>0</v>
      </c>
      <c r="G549" s="21">
        <f t="shared" si="116"/>
        <v>0</v>
      </c>
      <c r="H549" s="21">
        <f t="shared" si="116"/>
        <v>0</v>
      </c>
      <c r="I549" s="21">
        <f t="shared" si="116"/>
        <v>0</v>
      </c>
      <c r="J549" s="21">
        <f t="shared" si="116"/>
        <v>0</v>
      </c>
      <c r="K549" s="21">
        <f t="shared" si="116"/>
        <v>0</v>
      </c>
      <c r="L549" s="21">
        <f t="shared" si="116"/>
        <v>0</v>
      </c>
      <c r="M549" s="21">
        <f t="shared" si="116"/>
        <v>0</v>
      </c>
      <c r="N549" s="21">
        <f t="shared" si="116"/>
        <v>0</v>
      </c>
      <c r="O549" s="21">
        <f t="shared" si="116"/>
        <v>0</v>
      </c>
      <c r="P549" s="21">
        <f t="shared" si="116"/>
        <v>0</v>
      </c>
      <c r="Q549" s="21">
        <f t="shared" si="116"/>
        <v>0</v>
      </c>
      <c r="R549" s="21">
        <f t="shared" si="116"/>
        <v>0</v>
      </c>
      <c r="S549" s="21">
        <f t="shared" si="116"/>
        <v>0</v>
      </c>
      <c r="T549" s="21">
        <f t="shared" si="116"/>
        <v>0</v>
      </c>
      <c r="U549" s="21">
        <f t="shared" si="116"/>
        <v>0</v>
      </c>
      <c r="V549" s="21">
        <f t="shared" si="116"/>
        <v>0</v>
      </c>
      <c r="W549" s="21">
        <f t="shared" si="116"/>
        <v>0</v>
      </c>
      <c r="X549" s="21">
        <f t="shared" si="116"/>
        <v>0</v>
      </c>
      <c r="Y549" s="21">
        <f t="shared" si="116"/>
        <v>0</v>
      </c>
      <c r="Z549" s="21">
        <f t="shared" si="116"/>
        <v>0</v>
      </c>
      <c r="AA549" s="21">
        <f t="shared" si="116"/>
        <v>0</v>
      </c>
      <c r="AB549" s="21">
        <f t="shared" si="116"/>
        <v>0</v>
      </c>
      <c r="AC549" s="21">
        <f t="shared" si="116"/>
        <v>0</v>
      </c>
      <c r="AD549" s="21">
        <f t="shared" si="116"/>
        <v>0</v>
      </c>
      <c r="AE549" s="21">
        <f t="shared" si="116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7">+C556+C559+C562+C565+C568++C571+C574+C575</f>
        <v>0</v>
      </c>
      <c r="D555" s="28">
        <f t="shared" si="117"/>
        <v>0</v>
      </c>
      <c r="E555" s="28">
        <f t="shared" si="117"/>
        <v>0</v>
      </c>
      <c r="F555" s="28">
        <f t="shared" si="117"/>
        <v>0</v>
      </c>
      <c r="G555" s="28">
        <f t="shared" si="117"/>
        <v>0</v>
      </c>
      <c r="H555" s="28">
        <f t="shared" si="117"/>
        <v>0</v>
      </c>
      <c r="I555" s="28">
        <f t="shared" si="117"/>
        <v>0</v>
      </c>
      <c r="J555" s="28">
        <f t="shared" si="117"/>
        <v>0</v>
      </c>
      <c r="K555" s="28">
        <f t="shared" si="117"/>
        <v>0</v>
      </c>
      <c r="L555" s="28">
        <f t="shared" si="117"/>
        <v>0</v>
      </c>
      <c r="M555" s="28">
        <f t="shared" si="117"/>
        <v>0</v>
      </c>
      <c r="N555" s="28">
        <f t="shared" si="117"/>
        <v>0</v>
      </c>
      <c r="O555" s="28">
        <f t="shared" si="117"/>
        <v>0</v>
      </c>
      <c r="P555" s="28">
        <f t="shared" si="117"/>
        <v>0</v>
      </c>
      <c r="Q555" s="28">
        <f t="shared" si="117"/>
        <v>0</v>
      </c>
      <c r="R555" s="28">
        <f t="shared" si="117"/>
        <v>0</v>
      </c>
      <c r="S555" s="28">
        <f t="shared" si="117"/>
        <v>0</v>
      </c>
      <c r="T555" s="28">
        <f t="shared" si="117"/>
        <v>0</v>
      </c>
      <c r="U555" s="28">
        <f t="shared" si="117"/>
        <v>0</v>
      </c>
      <c r="V555" s="28">
        <f t="shared" si="117"/>
        <v>0</v>
      </c>
      <c r="W555" s="28">
        <f t="shared" si="117"/>
        <v>0</v>
      </c>
      <c r="X555" s="28">
        <f t="shared" si="117"/>
        <v>0</v>
      </c>
      <c r="Y555" s="28">
        <f t="shared" si="117"/>
        <v>0</v>
      </c>
      <c r="Z555" s="28">
        <f t="shared" si="117"/>
        <v>0</v>
      </c>
      <c r="AA555" s="28">
        <f t="shared" si="117"/>
        <v>0</v>
      </c>
      <c r="AB555" s="28">
        <f t="shared" si="117"/>
        <v>0</v>
      </c>
      <c r="AC555" s="28">
        <f t="shared" si="117"/>
        <v>0</v>
      </c>
      <c r="AD555" s="28">
        <f t="shared" si="117"/>
        <v>0</v>
      </c>
      <c r="AE555" s="28">
        <f t="shared" si="117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8">+C557+C558</f>
        <v>0</v>
      </c>
      <c r="D556" s="21">
        <f t="shared" si="118"/>
        <v>0</v>
      </c>
      <c r="E556" s="21">
        <f t="shared" si="118"/>
        <v>0</v>
      </c>
      <c r="F556" s="21">
        <f t="shared" si="118"/>
        <v>0</v>
      </c>
      <c r="G556" s="21">
        <f t="shared" si="118"/>
        <v>0</v>
      </c>
      <c r="H556" s="21">
        <f t="shared" si="118"/>
        <v>0</v>
      </c>
      <c r="I556" s="21">
        <f t="shared" si="118"/>
        <v>0</v>
      </c>
      <c r="J556" s="21">
        <f t="shared" si="118"/>
        <v>0</v>
      </c>
      <c r="K556" s="21">
        <f t="shared" si="118"/>
        <v>0</v>
      </c>
      <c r="L556" s="21">
        <f t="shared" si="118"/>
        <v>0</v>
      </c>
      <c r="M556" s="21">
        <f t="shared" si="118"/>
        <v>0</v>
      </c>
      <c r="N556" s="21">
        <f t="shared" si="118"/>
        <v>0</v>
      </c>
      <c r="O556" s="21">
        <f t="shared" si="118"/>
        <v>0</v>
      </c>
      <c r="P556" s="21">
        <f t="shared" si="118"/>
        <v>0</v>
      </c>
      <c r="Q556" s="21">
        <f t="shared" si="118"/>
        <v>0</v>
      </c>
      <c r="R556" s="21">
        <f t="shared" si="118"/>
        <v>0</v>
      </c>
      <c r="S556" s="21">
        <f t="shared" si="118"/>
        <v>0</v>
      </c>
      <c r="T556" s="21">
        <f t="shared" si="118"/>
        <v>0</v>
      </c>
      <c r="U556" s="21">
        <f t="shared" si="118"/>
        <v>0</v>
      </c>
      <c r="V556" s="21">
        <f t="shared" si="118"/>
        <v>0</v>
      </c>
      <c r="W556" s="21">
        <f t="shared" si="118"/>
        <v>0</v>
      </c>
      <c r="X556" s="21">
        <f t="shared" si="118"/>
        <v>0</v>
      </c>
      <c r="Y556" s="21">
        <f t="shared" si="118"/>
        <v>0</v>
      </c>
      <c r="Z556" s="21">
        <f t="shared" si="118"/>
        <v>0</v>
      </c>
      <c r="AA556" s="21">
        <f t="shared" si="118"/>
        <v>0</v>
      </c>
      <c r="AB556" s="21">
        <f t="shared" si="118"/>
        <v>0</v>
      </c>
      <c r="AC556" s="21">
        <f t="shared" si="118"/>
        <v>0</v>
      </c>
      <c r="AD556" s="21">
        <f t="shared" si="118"/>
        <v>0</v>
      </c>
      <c r="AE556" s="21">
        <f t="shared" si="118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9">+C560+C561</f>
        <v>0</v>
      </c>
      <c r="D559" s="21">
        <f t="shared" si="119"/>
        <v>0</v>
      </c>
      <c r="E559" s="21">
        <f t="shared" si="119"/>
        <v>0</v>
      </c>
      <c r="F559" s="21">
        <f t="shared" si="119"/>
        <v>0</v>
      </c>
      <c r="G559" s="21">
        <f t="shared" si="119"/>
        <v>0</v>
      </c>
      <c r="H559" s="21">
        <f t="shared" si="119"/>
        <v>0</v>
      </c>
      <c r="I559" s="21">
        <f t="shared" si="119"/>
        <v>0</v>
      </c>
      <c r="J559" s="21">
        <f t="shared" si="119"/>
        <v>0</v>
      </c>
      <c r="K559" s="21">
        <f t="shared" si="119"/>
        <v>0</v>
      </c>
      <c r="L559" s="21">
        <f t="shared" si="119"/>
        <v>0</v>
      </c>
      <c r="M559" s="21">
        <f t="shared" si="119"/>
        <v>0</v>
      </c>
      <c r="N559" s="21">
        <f t="shared" si="119"/>
        <v>0</v>
      </c>
      <c r="O559" s="21">
        <f t="shared" si="119"/>
        <v>0</v>
      </c>
      <c r="P559" s="21">
        <f t="shared" si="119"/>
        <v>0</v>
      </c>
      <c r="Q559" s="21">
        <f t="shared" si="119"/>
        <v>0</v>
      </c>
      <c r="R559" s="21">
        <f t="shared" si="119"/>
        <v>0</v>
      </c>
      <c r="S559" s="21">
        <f t="shared" si="119"/>
        <v>0</v>
      </c>
      <c r="T559" s="21">
        <f t="shared" si="119"/>
        <v>0</v>
      </c>
      <c r="U559" s="21">
        <f t="shared" si="119"/>
        <v>0</v>
      </c>
      <c r="V559" s="21">
        <f t="shared" si="119"/>
        <v>0</v>
      </c>
      <c r="W559" s="21">
        <f t="shared" si="119"/>
        <v>0</v>
      </c>
      <c r="X559" s="21">
        <f t="shared" si="119"/>
        <v>0</v>
      </c>
      <c r="Y559" s="21">
        <f t="shared" si="119"/>
        <v>0</v>
      </c>
      <c r="Z559" s="21">
        <f t="shared" si="119"/>
        <v>0</v>
      </c>
      <c r="AA559" s="21">
        <f t="shared" si="119"/>
        <v>0</v>
      </c>
      <c r="AB559" s="21">
        <f t="shared" si="119"/>
        <v>0</v>
      </c>
      <c r="AC559" s="21">
        <f t="shared" si="119"/>
        <v>0</v>
      </c>
      <c r="AD559" s="21">
        <f t="shared" si="119"/>
        <v>0</v>
      </c>
      <c r="AE559" s="21">
        <f t="shared" si="119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0">+C563+C564</f>
        <v>0</v>
      </c>
      <c r="D562" s="21">
        <f t="shared" si="120"/>
        <v>0</v>
      </c>
      <c r="E562" s="21">
        <f t="shared" si="120"/>
        <v>0</v>
      </c>
      <c r="F562" s="21">
        <f t="shared" si="120"/>
        <v>0</v>
      </c>
      <c r="G562" s="21">
        <f t="shared" si="120"/>
        <v>0</v>
      </c>
      <c r="H562" s="21">
        <f t="shared" si="120"/>
        <v>0</v>
      </c>
      <c r="I562" s="21">
        <f t="shared" si="120"/>
        <v>0</v>
      </c>
      <c r="J562" s="21">
        <f t="shared" si="120"/>
        <v>0</v>
      </c>
      <c r="K562" s="21">
        <f t="shared" si="120"/>
        <v>0</v>
      </c>
      <c r="L562" s="21">
        <f t="shared" si="120"/>
        <v>0</v>
      </c>
      <c r="M562" s="21">
        <f t="shared" si="120"/>
        <v>0</v>
      </c>
      <c r="N562" s="21">
        <f t="shared" si="120"/>
        <v>0</v>
      </c>
      <c r="O562" s="21">
        <f t="shared" si="120"/>
        <v>0</v>
      </c>
      <c r="P562" s="21">
        <f t="shared" si="120"/>
        <v>0</v>
      </c>
      <c r="Q562" s="21">
        <f t="shared" si="120"/>
        <v>0</v>
      </c>
      <c r="R562" s="21">
        <f t="shared" si="120"/>
        <v>0</v>
      </c>
      <c r="S562" s="21">
        <f t="shared" si="120"/>
        <v>0</v>
      </c>
      <c r="T562" s="21">
        <f t="shared" si="120"/>
        <v>0</v>
      </c>
      <c r="U562" s="21">
        <f t="shared" si="120"/>
        <v>0</v>
      </c>
      <c r="V562" s="21">
        <f t="shared" si="120"/>
        <v>0</v>
      </c>
      <c r="W562" s="21">
        <f t="shared" si="120"/>
        <v>0</v>
      </c>
      <c r="X562" s="21">
        <f t="shared" si="120"/>
        <v>0</v>
      </c>
      <c r="Y562" s="21">
        <f t="shared" si="120"/>
        <v>0</v>
      </c>
      <c r="Z562" s="21">
        <f t="shared" si="120"/>
        <v>0</v>
      </c>
      <c r="AA562" s="21">
        <f t="shared" si="120"/>
        <v>0</v>
      </c>
      <c r="AB562" s="21">
        <f t="shared" si="120"/>
        <v>0</v>
      </c>
      <c r="AC562" s="21">
        <f t="shared" si="120"/>
        <v>0</v>
      </c>
      <c r="AD562" s="21">
        <f t="shared" si="120"/>
        <v>0</v>
      </c>
      <c r="AE562" s="21">
        <f t="shared" si="120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1">+C566+C567</f>
        <v>0</v>
      </c>
      <c r="D565" s="21">
        <f t="shared" si="121"/>
        <v>0</v>
      </c>
      <c r="E565" s="21">
        <f t="shared" si="121"/>
        <v>0</v>
      </c>
      <c r="F565" s="21">
        <f t="shared" si="121"/>
        <v>0</v>
      </c>
      <c r="G565" s="21">
        <f t="shared" si="121"/>
        <v>0</v>
      </c>
      <c r="H565" s="21">
        <f t="shared" si="121"/>
        <v>0</v>
      </c>
      <c r="I565" s="21">
        <f t="shared" si="121"/>
        <v>0</v>
      </c>
      <c r="J565" s="21">
        <f t="shared" si="121"/>
        <v>0</v>
      </c>
      <c r="K565" s="21">
        <f t="shared" si="121"/>
        <v>0</v>
      </c>
      <c r="L565" s="21">
        <f t="shared" si="121"/>
        <v>0</v>
      </c>
      <c r="M565" s="21">
        <f t="shared" si="121"/>
        <v>0</v>
      </c>
      <c r="N565" s="21">
        <f t="shared" si="121"/>
        <v>0</v>
      </c>
      <c r="O565" s="21">
        <f t="shared" si="121"/>
        <v>0</v>
      </c>
      <c r="P565" s="21">
        <f t="shared" si="121"/>
        <v>0</v>
      </c>
      <c r="Q565" s="21">
        <f t="shared" si="121"/>
        <v>0</v>
      </c>
      <c r="R565" s="21">
        <f t="shared" si="121"/>
        <v>0</v>
      </c>
      <c r="S565" s="21">
        <f t="shared" si="121"/>
        <v>0</v>
      </c>
      <c r="T565" s="21">
        <f t="shared" si="121"/>
        <v>0</v>
      </c>
      <c r="U565" s="21">
        <f t="shared" si="121"/>
        <v>0</v>
      </c>
      <c r="V565" s="21">
        <f t="shared" si="121"/>
        <v>0</v>
      </c>
      <c r="W565" s="21">
        <f t="shared" si="121"/>
        <v>0</v>
      </c>
      <c r="X565" s="21">
        <f t="shared" si="121"/>
        <v>0</v>
      </c>
      <c r="Y565" s="21">
        <f t="shared" si="121"/>
        <v>0</v>
      </c>
      <c r="Z565" s="21">
        <f t="shared" si="121"/>
        <v>0</v>
      </c>
      <c r="AA565" s="21">
        <f t="shared" si="121"/>
        <v>0</v>
      </c>
      <c r="AB565" s="21">
        <f t="shared" si="121"/>
        <v>0</v>
      </c>
      <c r="AC565" s="21">
        <f t="shared" si="121"/>
        <v>0</v>
      </c>
      <c r="AD565" s="21">
        <f t="shared" si="121"/>
        <v>0</v>
      </c>
      <c r="AE565" s="21">
        <f t="shared" si="12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2">+C569+C570</f>
        <v>0</v>
      </c>
      <c r="D568" s="21">
        <f t="shared" si="122"/>
        <v>0</v>
      </c>
      <c r="E568" s="21">
        <f t="shared" si="122"/>
        <v>0</v>
      </c>
      <c r="F568" s="21">
        <f t="shared" si="122"/>
        <v>0</v>
      </c>
      <c r="G568" s="21">
        <f t="shared" si="122"/>
        <v>0</v>
      </c>
      <c r="H568" s="21">
        <f t="shared" si="122"/>
        <v>0</v>
      </c>
      <c r="I568" s="21">
        <f t="shared" si="122"/>
        <v>0</v>
      </c>
      <c r="J568" s="21">
        <f t="shared" si="122"/>
        <v>0</v>
      </c>
      <c r="K568" s="21">
        <f t="shared" si="122"/>
        <v>0</v>
      </c>
      <c r="L568" s="21">
        <f t="shared" si="122"/>
        <v>0</v>
      </c>
      <c r="M568" s="21">
        <f t="shared" si="122"/>
        <v>0</v>
      </c>
      <c r="N568" s="21">
        <f t="shared" si="122"/>
        <v>0</v>
      </c>
      <c r="O568" s="21">
        <f t="shared" si="122"/>
        <v>0</v>
      </c>
      <c r="P568" s="21">
        <f t="shared" si="122"/>
        <v>0</v>
      </c>
      <c r="Q568" s="21">
        <f t="shared" si="122"/>
        <v>0</v>
      </c>
      <c r="R568" s="21">
        <f t="shared" si="122"/>
        <v>0</v>
      </c>
      <c r="S568" s="21">
        <f t="shared" si="122"/>
        <v>0</v>
      </c>
      <c r="T568" s="21">
        <f t="shared" si="122"/>
        <v>0</v>
      </c>
      <c r="U568" s="21">
        <f t="shared" si="122"/>
        <v>0</v>
      </c>
      <c r="V568" s="21">
        <f t="shared" si="122"/>
        <v>0</v>
      </c>
      <c r="W568" s="21">
        <f t="shared" si="122"/>
        <v>0</v>
      </c>
      <c r="X568" s="21">
        <f t="shared" si="122"/>
        <v>0</v>
      </c>
      <c r="Y568" s="21">
        <f t="shared" si="122"/>
        <v>0</v>
      </c>
      <c r="Z568" s="21">
        <f t="shared" si="122"/>
        <v>0</v>
      </c>
      <c r="AA568" s="21">
        <f t="shared" si="122"/>
        <v>0</v>
      </c>
      <c r="AB568" s="21">
        <f t="shared" si="122"/>
        <v>0</v>
      </c>
      <c r="AC568" s="21">
        <f t="shared" si="122"/>
        <v>0</v>
      </c>
      <c r="AD568" s="21">
        <f t="shared" si="122"/>
        <v>0</v>
      </c>
      <c r="AE568" s="21">
        <f t="shared" si="12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3">+C572+C573</f>
        <v>0</v>
      </c>
      <c r="D571" s="21">
        <f t="shared" si="123"/>
        <v>0</v>
      </c>
      <c r="E571" s="21">
        <f t="shared" si="123"/>
        <v>0</v>
      </c>
      <c r="F571" s="21">
        <f t="shared" si="123"/>
        <v>0</v>
      </c>
      <c r="G571" s="21">
        <f t="shared" si="123"/>
        <v>0</v>
      </c>
      <c r="H571" s="21">
        <f t="shared" si="123"/>
        <v>0</v>
      </c>
      <c r="I571" s="21">
        <f t="shared" si="123"/>
        <v>0</v>
      </c>
      <c r="J571" s="21">
        <f t="shared" si="123"/>
        <v>0</v>
      </c>
      <c r="K571" s="21">
        <f t="shared" si="123"/>
        <v>0</v>
      </c>
      <c r="L571" s="21">
        <f t="shared" si="123"/>
        <v>0</v>
      </c>
      <c r="M571" s="21">
        <f t="shared" si="123"/>
        <v>0</v>
      </c>
      <c r="N571" s="21">
        <f t="shared" si="123"/>
        <v>0</v>
      </c>
      <c r="O571" s="21">
        <f t="shared" si="123"/>
        <v>0</v>
      </c>
      <c r="P571" s="21">
        <f t="shared" si="123"/>
        <v>0</v>
      </c>
      <c r="Q571" s="21">
        <f t="shared" si="123"/>
        <v>0</v>
      </c>
      <c r="R571" s="21">
        <f t="shared" si="123"/>
        <v>0</v>
      </c>
      <c r="S571" s="21">
        <f t="shared" si="123"/>
        <v>0</v>
      </c>
      <c r="T571" s="21">
        <f t="shared" si="123"/>
        <v>0</v>
      </c>
      <c r="U571" s="21">
        <f t="shared" si="123"/>
        <v>0</v>
      </c>
      <c r="V571" s="21">
        <f t="shared" si="123"/>
        <v>0</v>
      </c>
      <c r="W571" s="21">
        <f t="shared" si="123"/>
        <v>0</v>
      </c>
      <c r="X571" s="21">
        <f t="shared" si="123"/>
        <v>0</v>
      </c>
      <c r="Y571" s="21">
        <f t="shared" si="123"/>
        <v>0</v>
      </c>
      <c r="Z571" s="21">
        <f t="shared" si="123"/>
        <v>0</v>
      </c>
      <c r="AA571" s="21">
        <f t="shared" si="123"/>
        <v>0</v>
      </c>
      <c r="AB571" s="21">
        <f t="shared" si="123"/>
        <v>0</v>
      </c>
      <c r="AC571" s="21">
        <f t="shared" si="123"/>
        <v>0</v>
      </c>
      <c r="AD571" s="21">
        <f t="shared" si="123"/>
        <v>0</v>
      </c>
      <c r="AE571" s="21">
        <f t="shared" si="123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4">+C585+C586</f>
        <v>0</v>
      </c>
      <c r="D584" s="21">
        <f t="shared" si="124"/>
        <v>0</v>
      </c>
      <c r="E584" s="21">
        <f t="shared" si="124"/>
        <v>0</v>
      </c>
      <c r="F584" s="21">
        <f t="shared" si="124"/>
        <v>0</v>
      </c>
      <c r="G584" s="21">
        <f t="shared" si="124"/>
        <v>0</v>
      </c>
      <c r="H584" s="21">
        <f t="shared" si="124"/>
        <v>0</v>
      </c>
      <c r="I584" s="21">
        <f t="shared" si="124"/>
        <v>0</v>
      </c>
      <c r="J584" s="21">
        <f t="shared" si="124"/>
        <v>0</v>
      </c>
      <c r="K584" s="21">
        <f t="shared" si="124"/>
        <v>0</v>
      </c>
      <c r="L584" s="21">
        <f t="shared" si="124"/>
        <v>0</v>
      </c>
      <c r="M584" s="21">
        <f t="shared" si="124"/>
        <v>0</v>
      </c>
      <c r="N584" s="21">
        <f t="shared" si="124"/>
        <v>0</v>
      </c>
      <c r="O584" s="21">
        <f t="shared" si="124"/>
        <v>0</v>
      </c>
      <c r="P584" s="21">
        <f t="shared" si="124"/>
        <v>0</v>
      </c>
      <c r="Q584" s="21">
        <f t="shared" si="124"/>
        <v>0</v>
      </c>
      <c r="R584" s="21">
        <f t="shared" si="124"/>
        <v>0</v>
      </c>
      <c r="S584" s="21">
        <f t="shared" si="124"/>
        <v>0</v>
      </c>
      <c r="T584" s="21">
        <f t="shared" si="124"/>
        <v>0</v>
      </c>
      <c r="U584" s="21">
        <f t="shared" si="124"/>
        <v>0</v>
      </c>
      <c r="V584" s="21">
        <f t="shared" si="124"/>
        <v>0</v>
      </c>
      <c r="W584" s="21">
        <f t="shared" si="124"/>
        <v>0</v>
      </c>
      <c r="X584" s="21">
        <f t="shared" si="124"/>
        <v>0</v>
      </c>
      <c r="Y584" s="21">
        <f t="shared" si="124"/>
        <v>0</v>
      </c>
      <c r="Z584" s="21">
        <f t="shared" si="124"/>
        <v>0</v>
      </c>
      <c r="AA584" s="21">
        <f t="shared" si="124"/>
        <v>0</v>
      </c>
      <c r="AB584" s="21">
        <f t="shared" si="124"/>
        <v>0</v>
      </c>
      <c r="AC584" s="21">
        <f t="shared" si="124"/>
        <v>0</v>
      </c>
      <c r="AD584" s="21">
        <f t="shared" si="124"/>
        <v>0</v>
      </c>
      <c r="AE584" s="21">
        <f t="shared" si="124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5">+C599-C4</f>
        <v>0</v>
      </c>
      <c r="D597" s="72">
        <f t="shared" si="125"/>
        <v>0</v>
      </c>
      <c r="E597" s="72">
        <f t="shared" si="125"/>
        <v>0</v>
      </c>
      <c r="F597" s="72">
        <f t="shared" si="125"/>
        <v>0</v>
      </c>
      <c r="G597" s="72">
        <f t="shared" si="125"/>
        <v>0</v>
      </c>
      <c r="H597" s="72">
        <f t="shared" si="125"/>
        <v>0</v>
      </c>
      <c r="I597" s="72">
        <f t="shared" si="125"/>
        <v>0</v>
      </c>
      <c r="J597" s="72">
        <f t="shared" si="125"/>
        <v>0</v>
      </c>
      <c r="K597" s="72">
        <f t="shared" si="125"/>
        <v>0</v>
      </c>
      <c r="L597" s="72">
        <f t="shared" si="125"/>
        <v>0</v>
      </c>
      <c r="M597" s="72">
        <f t="shared" si="125"/>
        <v>0</v>
      </c>
      <c r="N597" s="72">
        <f t="shared" si="125"/>
        <v>0</v>
      </c>
      <c r="O597" s="72">
        <f t="shared" si="125"/>
        <v>0</v>
      </c>
      <c r="P597" s="72">
        <f t="shared" si="125"/>
        <v>0</v>
      </c>
      <c r="Q597" s="72">
        <f t="shared" si="125"/>
        <v>0</v>
      </c>
      <c r="R597" s="72">
        <f t="shared" si="125"/>
        <v>0</v>
      </c>
      <c r="S597" s="72">
        <f t="shared" si="125"/>
        <v>0</v>
      </c>
      <c r="T597" s="72">
        <f t="shared" si="125"/>
        <v>0</v>
      </c>
      <c r="U597" s="72">
        <f t="shared" si="125"/>
        <v>0</v>
      </c>
      <c r="V597" s="72">
        <f t="shared" si="125"/>
        <v>0</v>
      </c>
      <c r="W597" s="72">
        <f t="shared" si="125"/>
        <v>0</v>
      </c>
      <c r="X597" s="72">
        <f t="shared" si="125"/>
        <v>0</v>
      </c>
      <c r="Y597" s="72">
        <f t="shared" si="125"/>
        <v>0</v>
      </c>
      <c r="Z597" s="72">
        <f t="shared" si="125"/>
        <v>0</v>
      </c>
      <c r="AA597" s="72">
        <f t="shared" si="125"/>
        <v>0</v>
      </c>
      <c r="AB597" s="72">
        <f t="shared" si="125"/>
        <v>0</v>
      </c>
      <c r="AC597" s="72">
        <f t="shared" si="125"/>
        <v>0</v>
      </c>
      <c r="AD597" s="72">
        <f t="shared" si="125"/>
        <v>0</v>
      </c>
      <c r="AE597" s="72">
        <f t="shared" si="125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6">+C600+C604+C613+C624+C633</f>
        <v>0</v>
      </c>
      <c r="D599" s="28">
        <f t="shared" si="126"/>
        <v>0</v>
      </c>
      <c r="E599" s="28">
        <f t="shared" si="126"/>
        <v>0</v>
      </c>
      <c r="F599" s="28">
        <f t="shared" si="126"/>
        <v>0</v>
      </c>
      <c r="G599" s="28">
        <f t="shared" si="126"/>
        <v>0</v>
      </c>
      <c r="H599" s="28">
        <f t="shared" si="126"/>
        <v>0</v>
      </c>
      <c r="I599" s="28">
        <f t="shared" si="126"/>
        <v>0</v>
      </c>
      <c r="J599" s="28">
        <f t="shared" si="126"/>
        <v>0</v>
      </c>
      <c r="K599" s="28">
        <f t="shared" si="126"/>
        <v>0</v>
      </c>
      <c r="L599" s="28">
        <f t="shared" si="126"/>
        <v>0</v>
      </c>
      <c r="M599" s="28">
        <f t="shared" si="126"/>
        <v>0</v>
      </c>
      <c r="N599" s="28">
        <f t="shared" si="126"/>
        <v>0</v>
      </c>
      <c r="O599" s="28">
        <f t="shared" si="126"/>
        <v>0</v>
      </c>
      <c r="P599" s="28">
        <f t="shared" si="126"/>
        <v>0</v>
      </c>
      <c r="Q599" s="28">
        <f t="shared" si="126"/>
        <v>0</v>
      </c>
      <c r="R599" s="28">
        <f t="shared" si="126"/>
        <v>0</v>
      </c>
      <c r="S599" s="28">
        <f t="shared" si="126"/>
        <v>0</v>
      </c>
      <c r="T599" s="28">
        <f t="shared" si="126"/>
        <v>0</v>
      </c>
      <c r="U599" s="28">
        <f t="shared" si="126"/>
        <v>0</v>
      </c>
      <c r="V599" s="28">
        <f t="shared" si="126"/>
        <v>0</v>
      </c>
      <c r="W599" s="28">
        <f t="shared" si="126"/>
        <v>0</v>
      </c>
      <c r="X599" s="28">
        <f t="shared" si="126"/>
        <v>0</v>
      </c>
      <c r="Y599" s="28">
        <f t="shared" si="126"/>
        <v>0</v>
      </c>
      <c r="Z599" s="28">
        <f t="shared" si="126"/>
        <v>0</v>
      </c>
      <c r="AA599" s="28">
        <f t="shared" si="126"/>
        <v>2.7791254280078896</v>
      </c>
      <c r="AB599" s="28">
        <f t="shared" si="126"/>
        <v>2.9271739913633561</v>
      </c>
      <c r="AC599" s="28">
        <f t="shared" si="126"/>
        <v>2.4509994850367023</v>
      </c>
      <c r="AD599" s="28">
        <f t="shared" si="126"/>
        <v>2.6978323189287883</v>
      </c>
      <c r="AE599" s="28">
        <f t="shared" si="126"/>
        <v>2.5634085948283798</v>
      </c>
    </row>
    <row r="600" spans="1:31" x14ac:dyDescent="0.2">
      <c r="A600" s="6" t="s">
        <v>19</v>
      </c>
      <c r="B600" s="7" t="s">
        <v>20</v>
      </c>
      <c r="C600" s="28">
        <f t="shared" ref="C600:AE600" si="127">+C601+C602+C603</f>
        <v>0</v>
      </c>
      <c r="D600" s="28">
        <f t="shared" si="127"/>
        <v>0</v>
      </c>
      <c r="E600" s="28">
        <f t="shared" si="127"/>
        <v>0</v>
      </c>
      <c r="F600" s="28">
        <f t="shared" si="127"/>
        <v>0</v>
      </c>
      <c r="G600" s="28">
        <f t="shared" si="127"/>
        <v>0</v>
      </c>
      <c r="H600" s="28">
        <f t="shared" si="127"/>
        <v>0</v>
      </c>
      <c r="I600" s="28">
        <f t="shared" si="127"/>
        <v>0</v>
      </c>
      <c r="J600" s="28">
        <f t="shared" si="127"/>
        <v>0</v>
      </c>
      <c r="K600" s="28">
        <f t="shared" si="127"/>
        <v>0</v>
      </c>
      <c r="L600" s="28">
        <f t="shared" si="127"/>
        <v>0</v>
      </c>
      <c r="M600" s="28">
        <f t="shared" si="127"/>
        <v>0</v>
      </c>
      <c r="N600" s="28">
        <f t="shared" si="127"/>
        <v>0</v>
      </c>
      <c r="O600" s="28">
        <f t="shared" si="127"/>
        <v>0</v>
      </c>
      <c r="P600" s="28">
        <f t="shared" si="127"/>
        <v>0</v>
      </c>
      <c r="Q600" s="28">
        <f t="shared" si="127"/>
        <v>0</v>
      </c>
      <c r="R600" s="28">
        <f t="shared" si="127"/>
        <v>0</v>
      </c>
      <c r="S600" s="28">
        <f t="shared" si="127"/>
        <v>0</v>
      </c>
      <c r="T600" s="28">
        <f t="shared" si="127"/>
        <v>0</v>
      </c>
      <c r="U600" s="28">
        <f t="shared" si="127"/>
        <v>0</v>
      </c>
      <c r="V600" s="28">
        <f t="shared" si="127"/>
        <v>0</v>
      </c>
      <c r="W600" s="28">
        <f t="shared" si="127"/>
        <v>0</v>
      </c>
      <c r="X600" s="28">
        <f t="shared" si="127"/>
        <v>0</v>
      </c>
      <c r="Y600" s="28">
        <f t="shared" si="127"/>
        <v>0</v>
      </c>
      <c r="Z600" s="28">
        <f t="shared" si="127"/>
        <v>0</v>
      </c>
      <c r="AA600" s="28">
        <f t="shared" si="127"/>
        <v>0</v>
      </c>
      <c r="AB600" s="28">
        <f t="shared" si="127"/>
        <v>0</v>
      </c>
      <c r="AC600" s="28">
        <f t="shared" si="127"/>
        <v>0</v>
      </c>
      <c r="AD600" s="28">
        <f t="shared" si="127"/>
        <v>0</v>
      </c>
      <c r="AE600" s="28">
        <f t="shared" si="127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0</v>
      </c>
      <c r="D604" s="28">
        <f t="shared" ref="D604:AE604" si="128">+D606+D607+D609+D611</f>
        <v>0</v>
      </c>
      <c r="E604" s="28">
        <f t="shared" si="128"/>
        <v>0</v>
      </c>
      <c r="F604" s="28">
        <f t="shared" si="128"/>
        <v>0</v>
      </c>
      <c r="G604" s="28">
        <f t="shared" si="128"/>
        <v>0</v>
      </c>
      <c r="H604" s="28">
        <f t="shared" si="128"/>
        <v>0</v>
      </c>
      <c r="I604" s="28">
        <f t="shared" si="128"/>
        <v>0</v>
      </c>
      <c r="J604" s="28">
        <f t="shared" si="128"/>
        <v>0</v>
      </c>
      <c r="K604" s="28">
        <f t="shared" si="128"/>
        <v>0</v>
      </c>
      <c r="L604" s="28">
        <f t="shared" si="128"/>
        <v>0</v>
      </c>
      <c r="M604" s="28">
        <f t="shared" si="128"/>
        <v>0</v>
      </c>
      <c r="N604" s="28">
        <f t="shared" si="128"/>
        <v>0</v>
      </c>
      <c r="O604" s="28">
        <f t="shared" si="128"/>
        <v>0</v>
      </c>
      <c r="P604" s="28">
        <f t="shared" si="128"/>
        <v>0</v>
      </c>
      <c r="Q604" s="28">
        <f t="shared" si="128"/>
        <v>0</v>
      </c>
      <c r="R604" s="28">
        <f t="shared" si="128"/>
        <v>0</v>
      </c>
      <c r="S604" s="28">
        <f t="shared" si="128"/>
        <v>0</v>
      </c>
      <c r="T604" s="28">
        <f t="shared" si="128"/>
        <v>0</v>
      </c>
      <c r="U604" s="28">
        <f t="shared" si="128"/>
        <v>0</v>
      </c>
      <c r="V604" s="28">
        <f t="shared" si="128"/>
        <v>0</v>
      </c>
      <c r="W604" s="28">
        <f t="shared" si="128"/>
        <v>0</v>
      </c>
      <c r="X604" s="28">
        <f t="shared" si="128"/>
        <v>0</v>
      </c>
      <c r="Y604" s="28">
        <f t="shared" si="128"/>
        <v>0</v>
      </c>
      <c r="Z604" s="28">
        <f t="shared" si="128"/>
        <v>0</v>
      </c>
      <c r="AA604" s="28">
        <f t="shared" si="128"/>
        <v>2.7791254280078896</v>
      </c>
      <c r="AB604" s="28">
        <f t="shared" si="128"/>
        <v>2.9271739913633561</v>
      </c>
      <c r="AC604" s="28">
        <f t="shared" si="128"/>
        <v>2.4509994850367023</v>
      </c>
      <c r="AD604" s="28">
        <f t="shared" si="128"/>
        <v>2.6978323189287883</v>
      </c>
      <c r="AE604" s="28">
        <f t="shared" si="128"/>
        <v>2.5634085948283798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9">+C478</f>
        <v>0</v>
      </c>
      <c r="D606" s="37">
        <f t="shared" si="129"/>
        <v>0</v>
      </c>
      <c r="E606" s="37">
        <f t="shared" si="129"/>
        <v>0</v>
      </c>
      <c r="F606" s="37">
        <f t="shared" si="129"/>
        <v>0</v>
      </c>
      <c r="G606" s="37">
        <f t="shared" si="129"/>
        <v>0</v>
      </c>
      <c r="H606" s="37">
        <f t="shared" si="129"/>
        <v>0</v>
      </c>
      <c r="I606" s="37">
        <f t="shared" si="129"/>
        <v>0</v>
      </c>
      <c r="J606" s="37">
        <f t="shared" si="129"/>
        <v>0</v>
      </c>
      <c r="K606" s="37">
        <f t="shared" si="129"/>
        <v>0</v>
      </c>
      <c r="L606" s="37">
        <f t="shared" si="129"/>
        <v>0</v>
      </c>
      <c r="M606" s="37">
        <f t="shared" si="129"/>
        <v>0</v>
      </c>
      <c r="N606" s="37">
        <f t="shared" si="129"/>
        <v>0</v>
      </c>
      <c r="O606" s="37">
        <f t="shared" si="129"/>
        <v>0</v>
      </c>
      <c r="P606" s="37">
        <f t="shared" si="129"/>
        <v>0</v>
      </c>
      <c r="Q606" s="37">
        <f t="shared" si="129"/>
        <v>0</v>
      </c>
      <c r="R606" s="37">
        <f t="shared" si="129"/>
        <v>0</v>
      </c>
      <c r="S606" s="37">
        <f t="shared" si="129"/>
        <v>0</v>
      </c>
      <c r="T606" s="37">
        <f t="shared" si="129"/>
        <v>0</v>
      </c>
      <c r="U606" s="37">
        <f t="shared" si="129"/>
        <v>0</v>
      </c>
      <c r="V606" s="37">
        <f t="shared" si="129"/>
        <v>0</v>
      </c>
      <c r="W606" s="37">
        <f t="shared" si="129"/>
        <v>0</v>
      </c>
      <c r="X606" s="37">
        <f t="shared" si="129"/>
        <v>0</v>
      </c>
      <c r="Y606" s="37">
        <f t="shared" si="129"/>
        <v>0</v>
      </c>
      <c r="Z606" s="37">
        <f t="shared" si="129"/>
        <v>0</v>
      </c>
      <c r="AA606" s="37">
        <f t="shared" si="129"/>
        <v>0</v>
      </c>
      <c r="AB606" s="37">
        <f t="shared" si="129"/>
        <v>0</v>
      </c>
      <c r="AC606" s="37">
        <f t="shared" si="129"/>
        <v>0</v>
      </c>
      <c r="AD606" s="37">
        <f t="shared" si="129"/>
        <v>0</v>
      </c>
      <c r="AE606" s="37">
        <f t="shared" si="12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0">+C489</f>
        <v>0</v>
      </c>
      <c r="D607" s="37">
        <f t="shared" si="130"/>
        <v>0</v>
      </c>
      <c r="E607" s="37">
        <f t="shared" si="130"/>
        <v>0</v>
      </c>
      <c r="F607" s="37">
        <f t="shared" si="130"/>
        <v>0</v>
      </c>
      <c r="G607" s="37">
        <f t="shared" si="130"/>
        <v>0</v>
      </c>
      <c r="H607" s="37">
        <f t="shared" si="130"/>
        <v>0</v>
      </c>
      <c r="I607" s="37">
        <f t="shared" si="130"/>
        <v>0</v>
      </c>
      <c r="J607" s="37">
        <f t="shared" si="130"/>
        <v>0</v>
      </c>
      <c r="K607" s="37">
        <f t="shared" si="130"/>
        <v>0</v>
      </c>
      <c r="L607" s="37">
        <f t="shared" si="130"/>
        <v>0</v>
      </c>
      <c r="M607" s="37">
        <f t="shared" si="130"/>
        <v>0</v>
      </c>
      <c r="N607" s="37">
        <f t="shared" si="130"/>
        <v>0</v>
      </c>
      <c r="O607" s="37">
        <f t="shared" si="130"/>
        <v>0</v>
      </c>
      <c r="P607" s="37">
        <f t="shared" si="130"/>
        <v>0</v>
      </c>
      <c r="Q607" s="37">
        <f t="shared" si="130"/>
        <v>0</v>
      </c>
      <c r="R607" s="37">
        <f t="shared" si="130"/>
        <v>0</v>
      </c>
      <c r="S607" s="37">
        <f t="shared" si="130"/>
        <v>0</v>
      </c>
      <c r="T607" s="37">
        <f t="shared" si="130"/>
        <v>0</v>
      </c>
      <c r="U607" s="37">
        <f t="shared" si="130"/>
        <v>0</v>
      </c>
      <c r="V607" s="37">
        <f t="shared" si="130"/>
        <v>0</v>
      </c>
      <c r="W607" s="37">
        <f t="shared" si="130"/>
        <v>0</v>
      </c>
      <c r="X607" s="37">
        <f t="shared" si="130"/>
        <v>0</v>
      </c>
      <c r="Y607" s="37">
        <f t="shared" si="130"/>
        <v>0</v>
      </c>
      <c r="Z607" s="37">
        <f t="shared" si="130"/>
        <v>0</v>
      </c>
      <c r="AA607" s="37">
        <f t="shared" si="130"/>
        <v>0</v>
      </c>
      <c r="AB607" s="37">
        <f t="shared" si="130"/>
        <v>0</v>
      </c>
      <c r="AC607" s="37">
        <f t="shared" si="130"/>
        <v>0</v>
      </c>
      <c r="AD607" s="37">
        <f t="shared" si="130"/>
        <v>0</v>
      </c>
      <c r="AE607" s="37">
        <f t="shared" si="130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1">+C502</f>
        <v>0</v>
      </c>
      <c r="D609" s="37">
        <f t="shared" si="131"/>
        <v>0</v>
      </c>
      <c r="E609" s="37">
        <f t="shared" si="131"/>
        <v>0</v>
      </c>
      <c r="F609" s="37">
        <f t="shared" si="131"/>
        <v>0</v>
      </c>
      <c r="G609" s="37">
        <f t="shared" si="131"/>
        <v>0</v>
      </c>
      <c r="H609" s="37">
        <f t="shared" si="131"/>
        <v>0</v>
      </c>
      <c r="I609" s="37">
        <f t="shared" si="131"/>
        <v>0</v>
      </c>
      <c r="J609" s="37">
        <f t="shared" si="131"/>
        <v>0</v>
      </c>
      <c r="K609" s="37">
        <f t="shared" si="131"/>
        <v>0</v>
      </c>
      <c r="L609" s="37">
        <f t="shared" si="131"/>
        <v>0</v>
      </c>
      <c r="M609" s="37">
        <f t="shared" si="131"/>
        <v>0</v>
      </c>
      <c r="N609" s="37">
        <f t="shared" si="131"/>
        <v>0</v>
      </c>
      <c r="O609" s="37">
        <f t="shared" si="131"/>
        <v>0</v>
      </c>
      <c r="P609" s="37">
        <f t="shared" si="131"/>
        <v>0</v>
      </c>
      <c r="Q609" s="37">
        <f t="shared" si="131"/>
        <v>0</v>
      </c>
      <c r="R609" s="37">
        <f t="shared" si="131"/>
        <v>0</v>
      </c>
      <c r="S609" s="37">
        <f t="shared" si="131"/>
        <v>0</v>
      </c>
      <c r="T609" s="37">
        <f t="shared" si="131"/>
        <v>0</v>
      </c>
      <c r="U609" s="37">
        <f t="shared" si="131"/>
        <v>0</v>
      </c>
      <c r="V609" s="37">
        <f t="shared" si="131"/>
        <v>0</v>
      </c>
      <c r="W609" s="37">
        <f t="shared" si="131"/>
        <v>0</v>
      </c>
      <c r="X609" s="37">
        <f t="shared" si="131"/>
        <v>0</v>
      </c>
      <c r="Y609" s="37">
        <f t="shared" si="131"/>
        <v>0</v>
      </c>
      <c r="Z609" s="37">
        <f t="shared" si="131"/>
        <v>0</v>
      </c>
      <c r="AA609" s="37">
        <f t="shared" si="131"/>
        <v>0</v>
      </c>
      <c r="AB609" s="37">
        <f t="shared" si="131"/>
        <v>0</v>
      </c>
      <c r="AC609" s="37">
        <f t="shared" si="131"/>
        <v>0</v>
      </c>
      <c r="AD609" s="37">
        <f t="shared" si="131"/>
        <v>0</v>
      </c>
      <c r="AE609" s="37">
        <f t="shared" si="13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2.7791254280078896</v>
      </c>
      <c r="AB611" s="37">
        <f t="shared" si="132"/>
        <v>2.9271739913633561</v>
      </c>
      <c r="AC611" s="37">
        <f t="shared" si="132"/>
        <v>2.4509994850367023</v>
      </c>
      <c r="AD611" s="37">
        <f t="shared" si="132"/>
        <v>2.6978323189287883</v>
      </c>
      <c r="AE611" s="37">
        <f t="shared" si="132"/>
        <v>2.5634085948283798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0</v>
      </c>
      <c r="D656" s="28">
        <f t="shared" si="137"/>
        <v>0</v>
      </c>
      <c r="E656" s="28">
        <f t="shared" si="137"/>
        <v>0</v>
      </c>
      <c r="F656" s="28">
        <f t="shared" si="137"/>
        <v>0</v>
      </c>
      <c r="G656" s="28">
        <f t="shared" si="137"/>
        <v>0</v>
      </c>
      <c r="H656" s="28">
        <f t="shared" si="137"/>
        <v>0</v>
      </c>
      <c r="I656" s="28">
        <f t="shared" si="137"/>
        <v>0</v>
      </c>
      <c r="J656" s="28">
        <f t="shared" si="137"/>
        <v>0</v>
      </c>
      <c r="K656" s="28">
        <f t="shared" si="137"/>
        <v>0</v>
      </c>
      <c r="L656" s="28">
        <f t="shared" si="137"/>
        <v>0</v>
      </c>
      <c r="M656" s="28">
        <f t="shared" si="137"/>
        <v>0</v>
      </c>
      <c r="N656" s="28">
        <f t="shared" si="137"/>
        <v>0</v>
      </c>
      <c r="O656" s="28">
        <f t="shared" si="137"/>
        <v>0</v>
      </c>
      <c r="P656" s="28">
        <f t="shared" si="137"/>
        <v>0</v>
      </c>
      <c r="Q656" s="28">
        <f t="shared" si="137"/>
        <v>0</v>
      </c>
      <c r="R656" s="28">
        <f t="shared" si="137"/>
        <v>0</v>
      </c>
      <c r="S656" s="28">
        <f t="shared" si="137"/>
        <v>0</v>
      </c>
      <c r="T656" s="28">
        <f t="shared" si="137"/>
        <v>0</v>
      </c>
      <c r="U656" s="28">
        <f t="shared" si="137"/>
        <v>0</v>
      </c>
      <c r="V656" s="28">
        <f t="shared" si="137"/>
        <v>0</v>
      </c>
      <c r="W656" s="28">
        <f t="shared" si="137"/>
        <v>0</v>
      </c>
      <c r="X656" s="28">
        <f t="shared" si="137"/>
        <v>0</v>
      </c>
      <c r="Y656" s="28">
        <f t="shared" si="137"/>
        <v>0</v>
      </c>
      <c r="Z656" s="28">
        <f t="shared" si="137"/>
        <v>0</v>
      </c>
      <c r="AA656" s="28">
        <f t="shared" si="137"/>
        <v>2.7791254280078896</v>
      </c>
      <c r="AB656" s="28">
        <f t="shared" si="137"/>
        <v>2.9271739913633561</v>
      </c>
      <c r="AC656" s="28">
        <f t="shared" si="137"/>
        <v>2.4509994850367023</v>
      </c>
      <c r="AD656" s="28">
        <f t="shared" si="137"/>
        <v>2.6978323189287883</v>
      </c>
      <c r="AE656" s="28">
        <f t="shared" si="137"/>
        <v>2.5634085948283798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0</v>
      </c>
      <c r="D658" s="28">
        <f t="shared" si="139"/>
        <v>0</v>
      </c>
      <c r="E658" s="28">
        <f t="shared" si="139"/>
        <v>0</v>
      </c>
      <c r="F658" s="28">
        <f t="shared" si="139"/>
        <v>0</v>
      </c>
      <c r="G658" s="28">
        <f t="shared" si="139"/>
        <v>0</v>
      </c>
      <c r="H658" s="28">
        <f t="shared" si="139"/>
        <v>0</v>
      </c>
      <c r="I658" s="28">
        <f t="shared" si="139"/>
        <v>0</v>
      </c>
      <c r="J658" s="28">
        <f t="shared" si="139"/>
        <v>0</v>
      </c>
      <c r="K658" s="28">
        <f t="shared" si="139"/>
        <v>0</v>
      </c>
      <c r="L658" s="28">
        <f t="shared" si="139"/>
        <v>0</v>
      </c>
      <c r="M658" s="28">
        <f t="shared" si="139"/>
        <v>0</v>
      </c>
      <c r="N658" s="28">
        <f t="shared" si="139"/>
        <v>0</v>
      </c>
      <c r="O658" s="28">
        <f t="shared" si="139"/>
        <v>0</v>
      </c>
      <c r="P658" s="28">
        <f t="shared" si="139"/>
        <v>0</v>
      </c>
      <c r="Q658" s="28">
        <f t="shared" si="139"/>
        <v>0</v>
      </c>
      <c r="R658" s="28">
        <f t="shared" si="139"/>
        <v>0</v>
      </c>
      <c r="S658" s="28">
        <f t="shared" si="139"/>
        <v>0</v>
      </c>
      <c r="T658" s="28">
        <f t="shared" si="139"/>
        <v>0</v>
      </c>
      <c r="U658" s="28">
        <f t="shared" si="139"/>
        <v>0</v>
      </c>
      <c r="V658" s="28">
        <f t="shared" si="139"/>
        <v>0</v>
      </c>
      <c r="W658" s="28">
        <f t="shared" si="139"/>
        <v>0</v>
      </c>
      <c r="X658" s="28">
        <f t="shared" si="139"/>
        <v>0</v>
      </c>
      <c r="Y658" s="28">
        <f t="shared" si="139"/>
        <v>0</v>
      </c>
      <c r="Z658" s="28">
        <f t="shared" si="139"/>
        <v>0</v>
      </c>
      <c r="AA658" s="28">
        <f t="shared" si="139"/>
        <v>2.7791254280078896</v>
      </c>
      <c r="AB658" s="28">
        <f t="shared" si="139"/>
        <v>2.9271739913633561</v>
      </c>
      <c r="AC658" s="28">
        <f t="shared" si="139"/>
        <v>2.4509994850367023</v>
      </c>
      <c r="AD658" s="28">
        <f t="shared" si="139"/>
        <v>2.6978323189287883</v>
      </c>
      <c r="AE658" s="28">
        <f t="shared" si="139"/>
        <v>2.5634085948283798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254" priority="308" operator="equal">
      <formula>0</formula>
    </cfRule>
  </conditionalFormatting>
  <conditionalFormatting sqref="AD2:AE2">
    <cfRule type="cellIs" dxfId="253" priority="176" operator="equal">
      <formula>0</formula>
    </cfRule>
  </conditionalFormatting>
  <conditionalFormatting sqref="A425:B426 A430:B431 A434:B437 A427:A429">
    <cfRule type="cellIs" dxfId="252" priority="143" operator="lessThan">
      <formula>0</formula>
    </cfRule>
  </conditionalFormatting>
  <conditionalFormatting sqref="A432:B433">
    <cfRule type="cellIs" dxfId="251" priority="142" operator="lessThan">
      <formula>0</formula>
    </cfRule>
  </conditionalFormatting>
  <conditionalFormatting sqref="B555 A576:B581">
    <cfRule type="cellIs" dxfId="250" priority="141" operator="lessThan">
      <formula>0</formula>
    </cfRule>
  </conditionalFormatting>
  <conditionalFormatting sqref="A633:B638 B624">
    <cfRule type="cellIs" dxfId="249" priority="140" operator="lessThan">
      <formula>0</formula>
    </cfRule>
  </conditionalFormatting>
  <conditionalFormatting sqref="A661:B661">
    <cfRule type="cellIs" dxfId="248" priority="139" operator="lessThan">
      <formula>0</formula>
    </cfRule>
  </conditionalFormatting>
  <conditionalFormatting sqref="B659:B660">
    <cfRule type="cellIs" dxfId="247" priority="138" operator="lessThan">
      <formula>0</formula>
    </cfRule>
  </conditionalFormatting>
  <conditionalFormatting sqref="B613">
    <cfRule type="cellIs" dxfId="246" priority="137" operator="lessThan">
      <formula>0</formula>
    </cfRule>
  </conditionalFormatting>
  <conditionalFormatting sqref="C434:C437 C425:C431">
    <cfRule type="cellIs" dxfId="245" priority="136" operator="lessThan">
      <formula>0</formula>
    </cfRule>
  </conditionalFormatting>
  <conditionalFormatting sqref="C613">
    <cfRule type="cellIs" dxfId="244" priority="135" operator="lessThan">
      <formula>0</formula>
    </cfRule>
  </conditionalFormatting>
  <conditionalFormatting sqref="C432:C433">
    <cfRule type="cellIs" dxfId="243" priority="134" operator="lessThan">
      <formula>0</formula>
    </cfRule>
  </conditionalFormatting>
  <conditionalFormatting sqref="C555:C581">
    <cfRule type="cellIs" dxfId="242" priority="133" operator="lessThan">
      <formula>0</formula>
    </cfRule>
  </conditionalFormatting>
  <conditionalFormatting sqref="C624:C638">
    <cfRule type="cellIs" dxfId="241" priority="132" operator="lessThan">
      <formula>0</formula>
    </cfRule>
  </conditionalFormatting>
  <conditionalFormatting sqref="C659">
    <cfRule type="cellIs" dxfId="240" priority="131" operator="lessThan">
      <formula>0</formula>
    </cfRule>
  </conditionalFormatting>
  <conditionalFormatting sqref="C660">
    <cfRule type="cellIs" dxfId="239" priority="130" operator="lessThan">
      <formula>0</formula>
    </cfRule>
  </conditionalFormatting>
  <conditionalFormatting sqref="C661">
    <cfRule type="cellIs" dxfId="238" priority="129" operator="lessThan">
      <formula>0</formula>
    </cfRule>
  </conditionalFormatting>
  <conditionalFormatting sqref="C609">
    <cfRule type="cellIs" dxfId="237" priority="128" operator="lessThan">
      <formula>0</formula>
    </cfRule>
  </conditionalFormatting>
  <conditionalFormatting sqref="C611">
    <cfRule type="cellIs" dxfId="236" priority="127" operator="lessThan">
      <formula>0</formula>
    </cfRule>
  </conditionalFormatting>
  <conditionalFormatting sqref="C606:C607">
    <cfRule type="cellIs" dxfId="235" priority="126" operator="lessThan">
      <formula>0</formula>
    </cfRule>
  </conditionalFormatting>
  <conditionalFormatting sqref="C191:C210 C212:C225 C227:C270 C273:C278 C280:C286 C292:C296">
    <cfRule type="cellIs" dxfId="234" priority="125" operator="lessThan">
      <formula>0</formula>
    </cfRule>
  </conditionalFormatting>
  <conditionalFormatting sqref="C271">
    <cfRule type="cellIs" dxfId="233" priority="124" operator="lessThan">
      <formula>0</formula>
    </cfRule>
  </conditionalFormatting>
  <conditionalFormatting sqref="C287">
    <cfRule type="cellIs" dxfId="232" priority="123" operator="lessThan">
      <formula>0</formula>
    </cfRule>
  </conditionalFormatting>
  <conditionalFormatting sqref="C291">
    <cfRule type="cellIs" dxfId="231" priority="122" operator="lessThan">
      <formula>0</formula>
    </cfRule>
  </conditionalFormatting>
  <conditionalFormatting sqref="C226">
    <cfRule type="cellIs" dxfId="230" priority="121" operator="lessThan">
      <formula>0</formula>
    </cfRule>
  </conditionalFormatting>
  <conditionalFormatting sqref="C211">
    <cfRule type="cellIs" dxfId="229" priority="309" operator="lessThan">
      <formula>0</formula>
    </cfRule>
  </conditionalFormatting>
  <conditionalFormatting sqref="C272">
    <cfRule type="cellIs" dxfId="228" priority="119" operator="lessThan">
      <formula>0</formula>
    </cfRule>
  </conditionalFormatting>
  <conditionalFormatting sqref="C279">
    <cfRule type="cellIs" dxfId="227" priority="118" operator="lessThan">
      <formula>0</formula>
    </cfRule>
  </conditionalFormatting>
  <conditionalFormatting sqref="C288:C290">
    <cfRule type="cellIs" dxfId="226" priority="117" operator="lessThan">
      <formula>0</formula>
    </cfRule>
  </conditionalFormatting>
  <conditionalFormatting sqref="C297:C354 C356:C424">
    <cfRule type="cellIs" dxfId="225" priority="116" operator="lessThan">
      <formula>0</formula>
    </cfRule>
  </conditionalFormatting>
  <conditionalFormatting sqref="C526:C554">
    <cfRule type="cellIs" dxfId="224" priority="115" operator="lessThan">
      <formula>0</formula>
    </cfRule>
  </conditionalFormatting>
  <conditionalFormatting sqref="C524:C525">
    <cfRule type="cellIs" dxfId="223" priority="114" operator="lessThan">
      <formula>0</formula>
    </cfRule>
  </conditionalFormatting>
  <conditionalFormatting sqref="C614:C623">
    <cfRule type="cellIs" dxfId="222" priority="113" operator="lessThan">
      <formula>0</formula>
    </cfRule>
  </conditionalFormatting>
  <conditionalFormatting sqref="C355">
    <cfRule type="cellIs" dxfId="221" priority="112" operator="lessThan">
      <formula>0</formula>
    </cfRule>
  </conditionalFormatting>
  <conditionalFormatting sqref="C453">
    <cfRule type="cellIs" dxfId="220" priority="111" operator="lessThan">
      <formula>0</formula>
    </cfRule>
  </conditionalFormatting>
  <conditionalFormatting sqref="C453">
    <cfRule type="cellIs" dxfId="219" priority="109" operator="equal">
      <formula>0</formula>
    </cfRule>
    <cfRule type="cellIs" dxfId="218" priority="110" operator="equal">
      <formula>0</formula>
    </cfRule>
  </conditionalFormatting>
  <conditionalFormatting sqref="C597">
    <cfRule type="cellIs" dxfId="217" priority="108" operator="lessThan">
      <formula>0</formula>
    </cfRule>
  </conditionalFormatting>
  <conditionalFormatting sqref="C597">
    <cfRule type="cellIs" dxfId="216" priority="106" operator="equal">
      <formula>0</formula>
    </cfRule>
    <cfRule type="cellIs" dxfId="215" priority="107" operator="equal">
      <formula>0</formula>
    </cfRule>
  </conditionalFormatting>
  <conditionalFormatting sqref="C654">
    <cfRule type="cellIs" dxfId="214" priority="105" operator="lessThan">
      <formula>0</formula>
    </cfRule>
  </conditionalFormatting>
  <conditionalFormatting sqref="C654">
    <cfRule type="cellIs" dxfId="213" priority="103" operator="equal">
      <formula>0</formula>
    </cfRule>
    <cfRule type="cellIs" dxfId="212" priority="104" operator="equal">
      <formula>0</formula>
    </cfRule>
  </conditionalFormatting>
  <conditionalFormatting sqref="D434:AE437 D425:AE431">
    <cfRule type="cellIs" dxfId="211" priority="33" operator="lessThan">
      <formula>0</formula>
    </cfRule>
  </conditionalFormatting>
  <conditionalFormatting sqref="D613:AE613">
    <cfRule type="cellIs" dxfId="210" priority="32" operator="lessThan">
      <formula>0</formula>
    </cfRule>
  </conditionalFormatting>
  <conditionalFormatting sqref="D432:AE433">
    <cfRule type="cellIs" dxfId="209" priority="31" operator="lessThan">
      <formula>0</formula>
    </cfRule>
  </conditionalFormatting>
  <conditionalFormatting sqref="D555:AE581">
    <cfRule type="cellIs" dxfId="208" priority="30" operator="lessThan">
      <formula>0</formula>
    </cfRule>
  </conditionalFormatting>
  <conditionalFormatting sqref="D624:AE638">
    <cfRule type="cellIs" dxfId="207" priority="29" operator="lessThan">
      <formula>0</formula>
    </cfRule>
  </conditionalFormatting>
  <conditionalFormatting sqref="D659:AE659">
    <cfRule type="cellIs" dxfId="206" priority="28" operator="lessThan">
      <formula>0</formula>
    </cfRule>
  </conditionalFormatting>
  <conditionalFormatting sqref="D660:AE660">
    <cfRule type="cellIs" dxfId="205" priority="27" operator="lessThan">
      <formula>0</formula>
    </cfRule>
  </conditionalFormatting>
  <conditionalFormatting sqref="D661:AE661">
    <cfRule type="cellIs" dxfId="204" priority="26" operator="lessThan">
      <formula>0</formula>
    </cfRule>
  </conditionalFormatting>
  <conditionalFormatting sqref="D609:AE609">
    <cfRule type="cellIs" dxfId="203" priority="25" operator="lessThan">
      <formula>0</formula>
    </cfRule>
  </conditionalFormatting>
  <conditionalFormatting sqref="D611:AE611">
    <cfRule type="cellIs" dxfId="202" priority="24" operator="lessThan">
      <formula>0</formula>
    </cfRule>
  </conditionalFormatting>
  <conditionalFormatting sqref="D606:AE607">
    <cfRule type="cellIs" dxfId="201" priority="23" operator="lessThan">
      <formula>0</formula>
    </cfRule>
  </conditionalFormatting>
  <conditionalFormatting sqref="D191:AE210 D212:AE225 D227:AE270 D273:AE278 D280:AE286 D292:AE296">
    <cfRule type="cellIs" dxfId="200" priority="22" operator="lessThan">
      <formula>0</formula>
    </cfRule>
  </conditionalFormatting>
  <conditionalFormatting sqref="D271:AE271">
    <cfRule type="cellIs" dxfId="199" priority="21" operator="lessThan">
      <formula>0</formula>
    </cfRule>
  </conditionalFormatting>
  <conditionalFormatting sqref="D287:AE287">
    <cfRule type="cellIs" dxfId="198" priority="20" operator="lessThan">
      <formula>0</formula>
    </cfRule>
  </conditionalFormatting>
  <conditionalFormatting sqref="D291:AE291">
    <cfRule type="cellIs" dxfId="197" priority="19" operator="lessThan">
      <formula>0</formula>
    </cfRule>
  </conditionalFormatting>
  <conditionalFormatting sqref="D226:AE226">
    <cfRule type="cellIs" dxfId="196" priority="18" operator="lessThan">
      <formula>0</formula>
    </cfRule>
  </conditionalFormatting>
  <conditionalFormatting sqref="D211:AE211">
    <cfRule type="cellIs" dxfId="195" priority="34" operator="lessThan">
      <formula>0</formula>
    </cfRule>
  </conditionalFormatting>
  <conditionalFormatting sqref="D272:AE272">
    <cfRule type="cellIs" dxfId="194" priority="17" operator="lessThan">
      <formula>0</formula>
    </cfRule>
  </conditionalFormatting>
  <conditionalFormatting sqref="D279:AE279">
    <cfRule type="cellIs" dxfId="193" priority="16" operator="lessThan">
      <formula>0</formula>
    </cfRule>
  </conditionalFormatting>
  <conditionalFormatting sqref="D288:AE290">
    <cfRule type="cellIs" dxfId="192" priority="15" operator="lessThan">
      <formula>0</formula>
    </cfRule>
  </conditionalFormatting>
  <conditionalFormatting sqref="D297:AE354 D356:AE424">
    <cfRule type="cellIs" dxfId="191" priority="14" operator="lessThan">
      <formula>0</formula>
    </cfRule>
  </conditionalFormatting>
  <conditionalFormatting sqref="D526:AE554">
    <cfRule type="cellIs" dxfId="190" priority="13" operator="lessThan">
      <formula>0</formula>
    </cfRule>
  </conditionalFormatting>
  <conditionalFormatting sqref="D524:AE525">
    <cfRule type="cellIs" dxfId="189" priority="12" operator="lessThan">
      <formula>0</formula>
    </cfRule>
  </conditionalFormatting>
  <conditionalFormatting sqref="D614:AE623">
    <cfRule type="cellIs" dxfId="188" priority="11" operator="lessThan">
      <formula>0</formula>
    </cfRule>
  </conditionalFormatting>
  <conditionalFormatting sqref="D355:AE355">
    <cfRule type="cellIs" dxfId="187" priority="10" operator="lessThan">
      <formula>0</formula>
    </cfRule>
  </conditionalFormatting>
  <conditionalFormatting sqref="D453:AE453">
    <cfRule type="cellIs" dxfId="186" priority="9" operator="lessThan">
      <formula>0</formula>
    </cfRule>
  </conditionalFormatting>
  <conditionalFormatting sqref="D453:AE453">
    <cfRule type="cellIs" dxfId="185" priority="7" operator="equal">
      <formula>0</formula>
    </cfRule>
    <cfRule type="cellIs" dxfId="184" priority="8" operator="equal">
      <formula>0</formula>
    </cfRule>
  </conditionalFormatting>
  <conditionalFormatting sqref="D597:AE597">
    <cfRule type="cellIs" dxfId="183" priority="6" operator="lessThan">
      <formula>0</formula>
    </cfRule>
  </conditionalFormatting>
  <conditionalFormatting sqref="D597:AE597">
    <cfRule type="cellIs" dxfId="182" priority="4" operator="equal">
      <formula>0</formula>
    </cfRule>
    <cfRule type="cellIs" dxfId="181" priority="5" operator="equal">
      <formula>0</formula>
    </cfRule>
  </conditionalFormatting>
  <conditionalFormatting sqref="D654:AE654">
    <cfRule type="cellIs" dxfId="180" priority="3" operator="lessThan">
      <formula>0</formula>
    </cfRule>
  </conditionalFormatting>
  <conditionalFormatting sqref="D654:AE654">
    <cfRule type="cellIs" dxfId="179" priority="1" operator="equal">
      <formula>0</formula>
    </cfRule>
    <cfRule type="cellIs" dxfId="178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82"/>
  <sheetViews>
    <sheetView showGridLines="0" topLeftCell="A627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5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32">
        <f>+C5+C111+C191+C297+C425</f>
        <v>1111.8603509991142</v>
      </c>
      <c r="D4" s="32">
        <f t="shared" ref="D4:AE4" si="0">+D5+D111+D191+D297+D425</f>
        <v>1153.7477364216304</v>
      </c>
      <c r="E4" s="32">
        <f t="shared" si="0"/>
        <v>1251.987329101707</v>
      </c>
      <c r="F4" s="32">
        <f t="shared" si="0"/>
        <v>1311.7308500054085</v>
      </c>
      <c r="G4" s="32">
        <f t="shared" si="0"/>
        <v>1407.0909353877139</v>
      </c>
      <c r="H4" s="32">
        <f t="shared" si="0"/>
        <v>1453.4513840057709</v>
      </c>
      <c r="I4" s="32">
        <f t="shared" si="0"/>
        <v>1486.3695416844721</v>
      </c>
      <c r="J4" s="32">
        <f t="shared" si="0"/>
        <v>1614.7810264666118</v>
      </c>
      <c r="K4" s="32">
        <f t="shared" si="0"/>
        <v>1647.1509009897509</v>
      </c>
      <c r="L4" s="32">
        <f t="shared" si="0"/>
        <v>1695.3045792208384</v>
      </c>
      <c r="M4" s="32">
        <f t="shared" si="0"/>
        <v>1727.7278769660313</v>
      </c>
      <c r="N4" s="32">
        <f t="shared" si="0"/>
        <v>1830.6922693751826</v>
      </c>
      <c r="O4" s="32">
        <f t="shared" si="0"/>
        <v>1872.1424954628776</v>
      </c>
      <c r="P4" s="32">
        <f t="shared" si="0"/>
        <v>1742.9425337921525</v>
      </c>
      <c r="Q4" s="32">
        <f t="shared" si="0"/>
        <v>1700.6738581216327</v>
      </c>
      <c r="R4" s="32">
        <f t="shared" si="0"/>
        <v>1822.9616924684665</v>
      </c>
      <c r="S4" s="32">
        <f t="shared" si="0"/>
        <v>1891.7547696979648</v>
      </c>
      <c r="T4" s="32">
        <f t="shared" si="0"/>
        <v>2006.4950633287863</v>
      </c>
      <c r="U4" s="32">
        <f t="shared" si="0"/>
        <v>2092.128522684277</v>
      </c>
      <c r="V4" s="32">
        <f t="shared" si="0"/>
        <v>2219.2833100431139</v>
      </c>
      <c r="W4" s="32">
        <f t="shared" si="0"/>
        <v>2345.9443975218555</v>
      </c>
      <c r="X4" s="32">
        <f t="shared" si="0"/>
        <v>2157.4558132860998</v>
      </c>
      <c r="Y4" s="32">
        <f t="shared" si="0"/>
        <v>1869.4553100216999</v>
      </c>
      <c r="Z4" s="32">
        <f t="shared" si="0"/>
        <v>2124.9869337270452</v>
      </c>
      <c r="AA4" s="32">
        <f t="shared" si="0"/>
        <v>2174.8270725034463</v>
      </c>
      <c r="AB4" s="32">
        <f t="shared" si="0"/>
        <v>2183.5081041262029</v>
      </c>
      <c r="AC4" s="32">
        <f t="shared" si="0"/>
        <v>2086.1788514399695</v>
      </c>
      <c r="AD4" s="32">
        <f t="shared" si="0"/>
        <v>2489.9951036829671</v>
      </c>
      <c r="AE4" s="32">
        <f t="shared" si="0"/>
        <v>2625.1052738485123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491.33784842788907</v>
      </c>
      <c r="D5" s="32">
        <f t="shared" si="1"/>
        <v>495.82721855842817</v>
      </c>
      <c r="E5" s="32">
        <f t="shared" si="1"/>
        <v>536.30597909006894</v>
      </c>
      <c r="F5" s="32">
        <f t="shared" si="1"/>
        <v>622.53012194791143</v>
      </c>
      <c r="G5" s="32">
        <f t="shared" si="1"/>
        <v>697.45167209438955</v>
      </c>
      <c r="H5" s="32">
        <f t="shared" si="1"/>
        <v>717.52953638244571</v>
      </c>
      <c r="I5" s="32">
        <f t="shared" si="1"/>
        <v>734.76468794668813</v>
      </c>
      <c r="J5" s="32">
        <f t="shared" si="1"/>
        <v>866.6776537425161</v>
      </c>
      <c r="K5" s="32">
        <f t="shared" si="1"/>
        <v>852.56005214769834</v>
      </c>
      <c r="L5" s="32">
        <f t="shared" si="1"/>
        <v>863.6927106400708</v>
      </c>
      <c r="M5" s="32">
        <f t="shared" si="1"/>
        <v>866.77898592295219</v>
      </c>
      <c r="N5" s="32">
        <f t="shared" si="1"/>
        <v>949.42144418310704</v>
      </c>
      <c r="O5" s="32">
        <f t="shared" si="1"/>
        <v>943.73024359373426</v>
      </c>
      <c r="P5" s="32">
        <f t="shared" si="1"/>
        <v>890.91814783009931</v>
      </c>
      <c r="Q5" s="32">
        <f t="shared" si="1"/>
        <v>855.37702218572383</v>
      </c>
      <c r="R5" s="32">
        <f t="shared" si="1"/>
        <v>968.66253514913024</v>
      </c>
      <c r="S5" s="32">
        <f t="shared" si="1"/>
        <v>1036.9835612892714</v>
      </c>
      <c r="T5" s="32">
        <f t="shared" si="1"/>
        <v>1091.8764026542965</v>
      </c>
      <c r="U5" s="32">
        <f t="shared" si="1"/>
        <v>1170.7295453670508</v>
      </c>
      <c r="V5" s="32">
        <f t="shared" si="1"/>
        <v>1301.8267475060875</v>
      </c>
      <c r="W5" s="32">
        <f t="shared" si="1"/>
        <v>1415.9319375703187</v>
      </c>
      <c r="X5" s="32">
        <f t="shared" si="1"/>
        <v>1625.5206391360998</v>
      </c>
      <c r="Y5" s="32">
        <f t="shared" si="1"/>
        <v>1425.0956401685125</v>
      </c>
      <c r="Z5" s="32">
        <f t="shared" si="1"/>
        <v>1679.0717519058308</v>
      </c>
      <c r="AA5" s="32">
        <f t="shared" si="1"/>
        <v>1685.8660171058443</v>
      </c>
      <c r="AB5" s="32">
        <f t="shared" si="1"/>
        <v>1692.753860936853</v>
      </c>
      <c r="AC5" s="32">
        <f t="shared" si="1"/>
        <v>1551.8532579179368</v>
      </c>
      <c r="AD5" s="32">
        <f t="shared" si="1"/>
        <v>1835.1718326315345</v>
      </c>
      <c r="AE5" s="32">
        <f t="shared" si="1"/>
        <v>1953.9184183930388</v>
      </c>
    </row>
    <row r="6" spans="1:32" x14ac:dyDescent="0.2">
      <c r="A6" s="13" t="s">
        <v>21</v>
      </c>
      <c r="B6" s="4" t="s">
        <v>22</v>
      </c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491.33784842788907</v>
      </c>
      <c r="D7" s="33">
        <f t="shared" si="2"/>
        <v>495.82721855842817</v>
      </c>
      <c r="E7" s="33">
        <f t="shared" si="2"/>
        <v>536.30597909006894</v>
      </c>
      <c r="F7" s="33">
        <f t="shared" si="2"/>
        <v>622.53012194791143</v>
      </c>
      <c r="G7" s="33">
        <f t="shared" si="2"/>
        <v>697.45167209438955</v>
      </c>
      <c r="H7" s="33">
        <f t="shared" si="2"/>
        <v>717.52953638244571</v>
      </c>
      <c r="I7" s="33">
        <f t="shared" si="2"/>
        <v>734.76468794668813</v>
      </c>
      <c r="J7" s="33">
        <f t="shared" si="2"/>
        <v>866.6776537425161</v>
      </c>
      <c r="K7" s="33">
        <f t="shared" si="2"/>
        <v>852.56005214769834</v>
      </c>
      <c r="L7" s="33">
        <f t="shared" si="2"/>
        <v>863.6927106400708</v>
      </c>
      <c r="M7" s="33">
        <f t="shared" si="2"/>
        <v>866.77898592295219</v>
      </c>
      <c r="N7" s="33">
        <f t="shared" si="2"/>
        <v>949.42144418310704</v>
      </c>
      <c r="O7" s="33">
        <f t="shared" si="2"/>
        <v>943.73024359373426</v>
      </c>
      <c r="P7" s="33">
        <f t="shared" si="2"/>
        <v>890.91814783009931</v>
      </c>
      <c r="Q7" s="33">
        <f t="shared" si="2"/>
        <v>855.37702218572383</v>
      </c>
      <c r="R7" s="33">
        <f t="shared" si="2"/>
        <v>968.66253514913024</v>
      </c>
      <c r="S7" s="33">
        <f t="shared" si="2"/>
        <v>1036.9835612892714</v>
      </c>
      <c r="T7" s="33">
        <f t="shared" si="2"/>
        <v>1091.8764026542965</v>
      </c>
      <c r="U7" s="33">
        <f t="shared" si="2"/>
        <v>1170.7295453670508</v>
      </c>
      <c r="V7" s="33">
        <f t="shared" si="2"/>
        <v>1301.8267475060875</v>
      </c>
      <c r="W7" s="33">
        <f t="shared" si="2"/>
        <v>1415.9319375703187</v>
      </c>
      <c r="X7" s="33">
        <f t="shared" si="2"/>
        <v>1625.5206391360998</v>
      </c>
      <c r="Y7" s="33">
        <f t="shared" si="2"/>
        <v>1425.0956401685125</v>
      </c>
      <c r="Z7" s="33">
        <f t="shared" si="2"/>
        <v>1679.0717519058308</v>
      </c>
      <c r="AA7" s="33">
        <f t="shared" si="2"/>
        <v>1685.8660171058443</v>
      </c>
      <c r="AB7" s="33">
        <f t="shared" si="2"/>
        <v>1692.753860936853</v>
      </c>
      <c r="AC7" s="33">
        <f t="shared" si="2"/>
        <v>1551.8532579179368</v>
      </c>
      <c r="AD7" s="33">
        <f t="shared" si="2"/>
        <v>1835.1718326315345</v>
      </c>
      <c r="AE7" s="33">
        <f t="shared" si="2"/>
        <v>1953.9184183930388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0</v>
      </c>
      <c r="D8" s="33">
        <f t="shared" si="3"/>
        <v>0</v>
      </c>
      <c r="E8" s="33">
        <f t="shared" si="3"/>
        <v>0</v>
      </c>
      <c r="F8" s="33">
        <f t="shared" si="3"/>
        <v>0</v>
      </c>
      <c r="G8" s="33">
        <f t="shared" si="3"/>
        <v>0</v>
      </c>
      <c r="H8" s="33">
        <f t="shared" si="3"/>
        <v>0</v>
      </c>
      <c r="I8" s="33">
        <f t="shared" si="3"/>
        <v>0</v>
      </c>
      <c r="J8" s="33">
        <f t="shared" si="3"/>
        <v>0</v>
      </c>
      <c r="K8" s="33">
        <f t="shared" si="3"/>
        <v>0</v>
      </c>
      <c r="L8" s="33">
        <f t="shared" si="3"/>
        <v>0</v>
      </c>
      <c r="M8" s="33">
        <f t="shared" si="3"/>
        <v>0</v>
      </c>
      <c r="N8" s="33">
        <f t="shared" si="3"/>
        <v>0</v>
      </c>
      <c r="O8" s="33">
        <f t="shared" si="3"/>
        <v>0</v>
      </c>
      <c r="P8" s="33">
        <f t="shared" si="3"/>
        <v>0</v>
      </c>
      <c r="Q8" s="33">
        <f t="shared" si="3"/>
        <v>0</v>
      </c>
      <c r="R8" s="33">
        <f t="shared" si="3"/>
        <v>0</v>
      </c>
      <c r="S8" s="33">
        <f t="shared" si="3"/>
        <v>0</v>
      </c>
      <c r="T8" s="33">
        <f t="shared" si="3"/>
        <v>10.430320969466409</v>
      </c>
      <c r="U8" s="33">
        <f t="shared" si="3"/>
        <v>45.155600814034749</v>
      </c>
      <c r="V8" s="33">
        <f t="shared" si="3"/>
        <v>65.33062632344415</v>
      </c>
      <c r="W8" s="33">
        <f t="shared" si="3"/>
        <v>17.699992596109361</v>
      </c>
      <c r="X8" s="33">
        <f t="shared" si="3"/>
        <v>150.37178166788482</v>
      </c>
      <c r="Y8" s="33">
        <f t="shared" si="3"/>
        <v>48.501279421004746</v>
      </c>
      <c r="Z8" s="33">
        <f t="shared" si="3"/>
        <v>40.727651031007888</v>
      </c>
      <c r="AA8" s="33">
        <f t="shared" si="3"/>
        <v>44.996648203373312</v>
      </c>
      <c r="AB8" s="33">
        <f t="shared" si="3"/>
        <v>87.665339266037222</v>
      </c>
      <c r="AC8" s="33">
        <f t="shared" si="3"/>
        <v>13.274503459241688</v>
      </c>
      <c r="AD8" s="33">
        <f t="shared" si="3"/>
        <v>7.8379371451198523</v>
      </c>
      <c r="AE8" s="33">
        <f t="shared" si="3"/>
        <v>1.7008527235402826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0</v>
      </c>
      <c r="D9" s="33">
        <f t="shared" si="4"/>
        <v>0</v>
      </c>
      <c r="E9" s="33">
        <f t="shared" si="4"/>
        <v>0</v>
      </c>
      <c r="F9" s="33">
        <f t="shared" si="4"/>
        <v>0</v>
      </c>
      <c r="G9" s="33">
        <f t="shared" si="4"/>
        <v>0</v>
      </c>
      <c r="H9" s="33">
        <f t="shared" si="4"/>
        <v>0</v>
      </c>
      <c r="I9" s="33">
        <f t="shared" si="4"/>
        <v>0</v>
      </c>
      <c r="J9" s="33">
        <f t="shared" si="4"/>
        <v>0</v>
      </c>
      <c r="K9" s="33">
        <f t="shared" si="4"/>
        <v>0</v>
      </c>
      <c r="L9" s="33">
        <f t="shared" si="4"/>
        <v>0</v>
      </c>
      <c r="M9" s="33">
        <f t="shared" si="4"/>
        <v>0</v>
      </c>
      <c r="N9" s="33">
        <f t="shared" si="4"/>
        <v>0</v>
      </c>
      <c r="O9" s="33">
        <f t="shared" si="4"/>
        <v>0</v>
      </c>
      <c r="P9" s="33">
        <f t="shared" si="4"/>
        <v>0</v>
      </c>
      <c r="Q9" s="33">
        <f t="shared" si="4"/>
        <v>0</v>
      </c>
      <c r="R9" s="33">
        <f t="shared" si="4"/>
        <v>0</v>
      </c>
      <c r="S9" s="33">
        <f t="shared" si="4"/>
        <v>0</v>
      </c>
      <c r="T9" s="33">
        <f t="shared" si="4"/>
        <v>10.430320969466409</v>
      </c>
      <c r="U9" s="33">
        <f t="shared" si="4"/>
        <v>45.155600814034749</v>
      </c>
      <c r="V9" s="33">
        <f t="shared" si="4"/>
        <v>65.33062632344415</v>
      </c>
      <c r="W9" s="33">
        <f t="shared" si="4"/>
        <v>17.699992596109361</v>
      </c>
      <c r="X9" s="33">
        <f t="shared" si="4"/>
        <v>150.37178166788482</v>
      </c>
      <c r="Y9" s="33">
        <f t="shared" si="4"/>
        <v>48.501279421004746</v>
      </c>
      <c r="Z9" s="33">
        <f t="shared" si="4"/>
        <v>40.727651031007888</v>
      </c>
      <c r="AA9" s="33">
        <f t="shared" si="4"/>
        <v>44.996648203373312</v>
      </c>
      <c r="AB9" s="33">
        <f t="shared" si="4"/>
        <v>87.665339266037222</v>
      </c>
      <c r="AC9" s="33">
        <f t="shared" si="4"/>
        <v>13.274503459241688</v>
      </c>
      <c r="AD9" s="33">
        <f t="shared" si="4"/>
        <v>7.8379371451198523</v>
      </c>
      <c r="AE9" s="33">
        <f t="shared" si="4"/>
        <v>1.7008527235402826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0</v>
      </c>
      <c r="D10" s="94">
        <f>+'CO2'!D10+'abs CO2'!D10+'CH4'!D10*PCG!$C$5+N2O!D10*PCG!$C$6+HFC!D10+PFC!D10+'SF6'!D10</f>
        <v>0</v>
      </c>
      <c r="E10" s="94">
        <f>+'CO2'!E10+'abs CO2'!E10+'CH4'!E10*PCG!$C$5+N2O!E10*PCG!$C$6+HFC!E10+PFC!E10+'SF6'!E10</f>
        <v>0</v>
      </c>
      <c r="F10" s="94">
        <f>+'CO2'!F10+'abs CO2'!F10+'CH4'!F10*PCG!$C$5+N2O!F10*PCG!$C$6+HFC!F10+PFC!F10+'SF6'!F10</f>
        <v>0</v>
      </c>
      <c r="G10" s="94">
        <f>+'CO2'!G10+'abs CO2'!G10+'CH4'!G10*PCG!$C$5+N2O!G10*PCG!$C$6+HFC!G10+PFC!G10+'SF6'!G10</f>
        <v>0</v>
      </c>
      <c r="H10" s="94">
        <f>+'CO2'!H10+'abs CO2'!H10+'CH4'!H10*PCG!$C$5+N2O!H10*PCG!$C$6+HFC!H10+PFC!H10+'SF6'!H10</f>
        <v>0</v>
      </c>
      <c r="I10" s="94">
        <f>+'CO2'!I10+'abs CO2'!I10+'CH4'!I10*PCG!$C$5+N2O!I10*PCG!$C$6+HFC!I10+PFC!I10+'SF6'!I10</f>
        <v>0</v>
      </c>
      <c r="J10" s="94">
        <f>+'CO2'!J10+'abs CO2'!J10+'CH4'!J10*PCG!$C$5+N2O!J10*PCG!$C$6+HFC!J10+PFC!J10+'SF6'!J10</f>
        <v>0</v>
      </c>
      <c r="K10" s="94">
        <f>+'CO2'!K10+'abs CO2'!K10+'CH4'!K10*PCG!$C$5+N2O!K10*PCG!$C$6+HFC!K10+PFC!K10+'SF6'!K10</f>
        <v>0</v>
      </c>
      <c r="L10" s="94">
        <f>+'CO2'!L10+'abs CO2'!L10+'CH4'!L10*PCG!$C$5+N2O!L10*PCG!$C$6+HFC!L10+PFC!L10+'SF6'!L10</f>
        <v>0</v>
      </c>
      <c r="M10" s="94">
        <f>+'CO2'!M10+'abs CO2'!M10+'CH4'!M10*PCG!$C$5+N2O!M10*PCG!$C$6+HFC!M10+PFC!M10+'SF6'!M10</f>
        <v>0</v>
      </c>
      <c r="N10" s="94">
        <f>+'CO2'!N10+'abs CO2'!N10+'CH4'!N10*PCG!$C$5+N2O!N10*PCG!$C$6+HFC!N10+PFC!N10+'SF6'!N10</f>
        <v>0</v>
      </c>
      <c r="O10" s="94">
        <f>+'CO2'!O10+'abs CO2'!O10+'CH4'!O10*PCG!$C$5+N2O!O10*PCG!$C$6+HFC!O10+PFC!O10+'SF6'!O10</f>
        <v>0</v>
      </c>
      <c r="P10" s="94">
        <f>+'CO2'!P10+'abs CO2'!P10+'CH4'!P10*PCG!$C$5+N2O!P10*PCG!$C$6+HFC!P10+PFC!P10+'SF6'!P10</f>
        <v>0</v>
      </c>
      <c r="Q10" s="94">
        <f>+'CO2'!Q10+'abs CO2'!Q10+'CH4'!Q10*PCG!$C$5+N2O!Q10*PCG!$C$6+HFC!Q10+PFC!Q10+'SF6'!Q10</f>
        <v>0</v>
      </c>
      <c r="R10" s="94">
        <f>+'CO2'!R10+'abs CO2'!R10+'CH4'!R10*PCG!$C$5+N2O!R10*PCG!$C$6+HFC!R10+PFC!R10+'SF6'!R10</f>
        <v>0</v>
      </c>
      <c r="S10" s="94">
        <f>+'CO2'!S10+'abs CO2'!S10+'CH4'!S10*PCG!$C$5+N2O!S10*PCG!$C$6+HFC!S10+PFC!S10+'SF6'!S10</f>
        <v>0</v>
      </c>
      <c r="T10" s="94">
        <f>+'CO2'!T10+'abs CO2'!T10+'CH4'!T10*PCG!$C$5+N2O!T10*PCG!$C$6+HFC!T10+PFC!T10+'SF6'!T10</f>
        <v>10.430320969466409</v>
      </c>
      <c r="U10" s="94">
        <f>+'CO2'!U10+'abs CO2'!U10+'CH4'!U10*PCG!$C$5+N2O!U10*PCG!$C$6+HFC!U10+PFC!U10+'SF6'!U10</f>
        <v>45.155600814034749</v>
      </c>
      <c r="V10" s="94">
        <f>+'CO2'!V10+'abs CO2'!V10+'CH4'!V10*PCG!$C$5+N2O!V10*PCG!$C$6+HFC!V10+PFC!V10+'SF6'!V10</f>
        <v>65.33062632344415</v>
      </c>
      <c r="W10" s="94">
        <f>+'CO2'!W10+'abs CO2'!W10+'CH4'!W10*PCG!$C$5+N2O!W10*PCG!$C$6+HFC!W10+PFC!W10+'SF6'!W10</f>
        <v>17.699992596109361</v>
      </c>
      <c r="X10" s="94">
        <f>+'CO2'!X10+'abs CO2'!X10+'CH4'!X10*PCG!$C$5+N2O!X10*PCG!$C$6+HFC!X10+PFC!X10+'SF6'!X10</f>
        <v>150.37178166788482</v>
      </c>
      <c r="Y10" s="94">
        <f>+'CO2'!Y10+'abs CO2'!Y10+'CH4'!Y10*PCG!$C$5+N2O!Y10*PCG!$C$6+HFC!Y10+PFC!Y10+'SF6'!Y10</f>
        <v>48.501279421004746</v>
      </c>
      <c r="Z10" s="94">
        <f>+'CO2'!Z10+'abs CO2'!Z10+'CH4'!Z10*PCG!$C$5+N2O!Z10*PCG!$C$6+HFC!Z10+PFC!Z10+'SF6'!Z10</f>
        <v>40.727651031007888</v>
      </c>
      <c r="AA10" s="94">
        <f>+'CO2'!AA10+'abs CO2'!AA10+'CH4'!AA10*PCG!$C$5+N2O!AA10*PCG!$C$6+HFC!AA10+PFC!AA10+'SF6'!AA10</f>
        <v>44.996648203373312</v>
      </c>
      <c r="AB10" s="94">
        <f>+'CO2'!AB10+'abs CO2'!AB10+'CH4'!AB10*PCG!$C$5+N2O!AB10*PCG!$C$6+HFC!AB10+PFC!AB10+'SF6'!AB10</f>
        <v>87.665339266037222</v>
      </c>
      <c r="AC10" s="94">
        <f>+'CO2'!AC10+'abs CO2'!AC10+'CH4'!AC10*PCG!$C$5+N2O!AC10*PCG!$C$6+HFC!AC10+PFC!AC10+'SF6'!AC10</f>
        <v>13.274503459241688</v>
      </c>
      <c r="AD10" s="94">
        <f>+'CO2'!AD10+'abs CO2'!AD10+'CH4'!AD10*PCG!$C$5+N2O!AD10*PCG!$C$6+HFC!AD10+PFC!AD10+'SF6'!AD10</f>
        <v>7.8379371451198523</v>
      </c>
      <c r="AE10" s="94">
        <f>+'CO2'!AE10+'abs CO2'!AE10+'CH4'!AE10*PCG!$C$5+N2O!AE10*PCG!$C$6+HFC!AE10+PFC!AE10+'SF6'!AE10</f>
        <v>1.7008527235402826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99.564843040570267</v>
      </c>
      <c r="D17" s="33">
        <f t="shared" si="6"/>
        <v>76.095675829112082</v>
      </c>
      <c r="E17" s="33">
        <f t="shared" si="6"/>
        <v>82.092296416620215</v>
      </c>
      <c r="F17" s="33">
        <f t="shared" si="6"/>
        <v>126.18094908872528</v>
      </c>
      <c r="G17" s="33">
        <f t="shared" si="6"/>
        <v>135.92588997140803</v>
      </c>
      <c r="H17" s="33">
        <f t="shared" si="6"/>
        <v>123.19713551238944</v>
      </c>
      <c r="I17" s="33">
        <f t="shared" si="6"/>
        <v>108.60813926477437</v>
      </c>
      <c r="J17" s="33">
        <f t="shared" si="6"/>
        <v>201.12969650206509</v>
      </c>
      <c r="K17" s="33">
        <f t="shared" si="6"/>
        <v>183.6667421946463</v>
      </c>
      <c r="L17" s="33">
        <f t="shared" si="6"/>
        <v>164.43546695129714</v>
      </c>
      <c r="M17" s="33">
        <f t="shared" si="6"/>
        <v>149.8053810002784</v>
      </c>
      <c r="N17" s="33">
        <f t="shared" si="6"/>
        <v>270.29567381716959</v>
      </c>
      <c r="O17" s="33">
        <f t="shared" si="6"/>
        <v>253.88127301972892</v>
      </c>
      <c r="P17" s="33">
        <f t="shared" si="6"/>
        <v>178.06699265158278</v>
      </c>
      <c r="Q17" s="33">
        <f t="shared" si="6"/>
        <v>113.75523320086208</v>
      </c>
      <c r="R17" s="33">
        <f t="shared" si="6"/>
        <v>202.57019315254198</v>
      </c>
      <c r="S17" s="33">
        <f t="shared" si="6"/>
        <v>240.67675136382351</v>
      </c>
      <c r="T17" s="33">
        <f t="shared" si="6"/>
        <v>217.39882007443373</v>
      </c>
      <c r="U17" s="33">
        <f t="shared" si="6"/>
        <v>183.78689725935271</v>
      </c>
      <c r="V17" s="33">
        <f t="shared" si="6"/>
        <v>242.98934859141309</v>
      </c>
      <c r="W17" s="33">
        <f t="shared" si="6"/>
        <v>345.32463744990037</v>
      </c>
      <c r="X17" s="33">
        <f t="shared" si="6"/>
        <v>333.13936783118476</v>
      </c>
      <c r="Y17" s="33">
        <f t="shared" si="6"/>
        <v>199.34717992515436</v>
      </c>
      <c r="Z17" s="33">
        <f t="shared" si="6"/>
        <v>392.62683260586198</v>
      </c>
      <c r="AA17" s="33">
        <f t="shared" si="6"/>
        <v>454.14545569706047</v>
      </c>
      <c r="AB17" s="33">
        <f t="shared" si="6"/>
        <v>346.33164764632517</v>
      </c>
      <c r="AC17" s="33">
        <f t="shared" si="6"/>
        <v>198.85484163734304</v>
      </c>
      <c r="AD17" s="33">
        <f t="shared" si="6"/>
        <v>414.80982292526369</v>
      </c>
      <c r="AE17" s="33">
        <f t="shared" si="6"/>
        <v>452.74320770792178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0</v>
      </c>
      <c r="F21" s="94">
        <f>+'CO2'!F21+'abs CO2'!F21+'CH4'!F21*PCG!$C$5+N2O!F21*PCG!$C$6+HFC!F21+PFC!F21+'SF6'!F21</f>
        <v>0</v>
      </c>
      <c r="G21" s="94">
        <f>+'CO2'!G21+'abs CO2'!G21+'CH4'!G21*PCG!$C$5+N2O!G21*PCG!$C$6+HFC!G21+PFC!G21+'SF6'!G21</f>
        <v>0</v>
      </c>
      <c r="H21" s="94">
        <f>+'CO2'!H21+'abs CO2'!H21+'CH4'!H21*PCG!$C$5+N2O!H21*PCG!$C$6+HFC!H21+PFC!H21+'SF6'!H21</f>
        <v>0</v>
      </c>
      <c r="I21" s="94">
        <f>+'CO2'!I21+'abs CO2'!I21+'CH4'!I21*PCG!$C$5+N2O!I21*PCG!$C$6+HFC!I21+PFC!I21+'SF6'!I21</f>
        <v>0</v>
      </c>
      <c r="J21" s="94">
        <f>+'CO2'!J21+'abs CO2'!J21+'CH4'!J21*PCG!$C$5+N2O!J21*PCG!$C$6+HFC!J21+PFC!J21+'SF6'!J21</f>
        <v>0</v>
      </c>
      <c r="K21" s="94">
        <f>+'CO2'!K21+'abs CO2'!K21+'CH4'!K21*PCG!$C$5+N2O!K21*PCG!$C$6+HFC!K21+PFC!K21+'SF6'!K21</f>
        <v>0</v>
      </c>
      <c r="L21" s="94">
        <f>+'CO2'!L21+'abs CO2'!L21+'CH4'!L21*PCG!$C$5+N2O!L21*PCG!$C$6+HFC!L21+PFC!L21+'SF6'!L21</f>
        <v>0</v>
      </c>
      <c r="M21" s="94">
        <f>+'CO2'!M21+'abs CO2'!M21+'CH4'!M21*PCG!$C$5+N2O!M21*PCG!$C$6+HFC!M21+PFC!M21+'SF6'!M21</f>
        <v>0</v>
      </c>
      <c r="N21" s="94">
        <f>+'CO2'!N21+'abs CO2'!N21+'CH4'!N21*PCG!$C$5+N2O!N21*PCG!$C$6+HFC!N21+PFC!N21+'SF6'!N21</f>
        <v>0</v>
      </c>
      <c r="O21" s="94">
        <f>+'CO2'!O21+'abs CO2'!O21+'CH4'!O21*PCG!$C$5+N2O!O21*PCG!$C$6+HFC!O21+PFC!O21+'SF6'!O21</f>
        <v>0</v>
      </c>
      <c r="P21" s="94">
        <f>+'CO2'!P21+'abs CO2'!P21+'CH4'!P21*PCG!$C$5+N2O!P21*PCG!$C$6+HFC!P21+PFC!P21+'SF6'!P21</f>
        <v>0</v>
      </c>
      <c r="Q21" s="94">
        <f>+'CO2'!Q21+'abs CO2'!Q21+'CH4'!Q21*PCG!$C$5+N2O!Q21*PCG!$C$6+HFC!Q21+PFC!Q21+'SF6'!Q21</f>
        <v>0</v>
      </c>
      <c r="R21" s="94">
        <f>+'CO2'!R21+'abs CO2'!R21+'CH4'!R21*PCG!$C$5+N2O!R21*PCG!$C$6+HFC!R21+PFC!R21+'SF6'!R21</f>
        <v>0</v>
      </c>
      <c r="S21" s="94">
        <f>+'CO2'!S21+'abs CO2'!S21+'CH4'!S21*PCG!$C$5+N2O!S21*PCG!$C$6+HFC!S21+PFC!S21+'SF6'!S21</f>
        <v>0</v>
      </c>
      <c r="T21" s="94">
        <f>+'CO2'!T21+'abs CO2'!T21+'CH4'!T21*PCG!$C$5+N2O!T21*PCG!$C$6+HFC!T21+PFC!T21+'SF6'!T21</f>
        <v>0</v>
      </c>
      <c r="U21" s="94">
        <f>+'CO2'!U21+'abs CO2'!U21+'CH4'!U21*PCG!$C$5+N2O!U21*PCG!$C$6+HFC!U21+PFC!U21+'SF6'!U21</f>
        <v>0</v>
      </c>
      <c r="V21" s="94">
        <f>+'CO2'!V21+'abs CO2'!V21+'CH4'!V21*PCG!$C$5+N2O!V21*PCG!$C$6+HFC!V21+PFC!V21+'SF6'!V21</f>
        <v>0</v>
      </c>
      <c r="W21" s="94">
        <f>+'CO2'!W21+'abs CO2'!W21+'CH4'!W21*PCG!$C$5+N2O!W21*PCG!$C$6+HFC!W21+PFC!W21+'SF6'!W21</f>
        <v>0</v>
      </c>
      <c r="X21" s="94">
        <f>+'CO2'!X21+'abs CO2'!X21+'CH4'!X21*PCG!$C$5+N2O!X21*PCG!$C$6+HFC!X21+PFC!X21+'SF6'!X21</f>
        <v>0</v>
      </c>
      <c r="Y21" s="94">
        <f>+'CO2'!Y21+'abs CO2'!Y21+'CH4'!Y21*PCG!$C$5+N2O!Y21*PCG!$C$6+HFC!Y21+PFC!Y21+'SF6'!Y21</f>
        <v>0</v>
      </c>
      <c r="Z21" s="94">
        <f>+'CO2'!Z21+'abs CO2'!Z21+'CH4'!Z21*PCG!$C$5+N2O!Z21*PCG!$C$6+HFC!Z21+PFC!Z21+'SF6'!Z21</f>
        <v>0</v>
      </c>
      <c r="AA21" s="94">
        <f>+'CO2'!AA21+'abs CO2'!AA21+'CH4'!AA21*PCG!$C$5+N2O!AA21*PCG!$C$6+HFC!AA21+PFC!AA21+'SF6'!AA21</f>
        <v>0</v>
      </c>
      <c r="AB21" s="94">
        <f>+'CO2'!AB21+'abs CO2'!AB21+'CH4'!AB21*PCG!$C$5+N2O!AB21*PCG!$C$6+HFC!AB21+PFC!AB21+'SF6'!AB21</f>
        <v>0</v>
      </c>
      <c r="AC21" s="94">
        <f>+'CO2'!AC21+'abs CO2'!AC21+'CH4'!AC21*PCG!$C$5+N2O!AC21*PCG!$C$6+HFC!AC21+PFC!AC21+'SF6'!AC21</f>
        <v>0</v>
      </c>
      <c r="AD21" s="94">
        <f>+'CO2'!AD21+'abs CO2'!AD21+'CH4'!AD21*PCG!$C$5+N2O!AD21*PCG!$C$6+HFC!AD21+PFC!AD21+'SF6'!AD21</f>
        <v>0</v>
      </c>
      <c r="AE21" s="94">
        <f>+'CO2'!AE21+'abs CO2'!AE21+'CH4'!AE21*PCG!$C$5+N2O!AE21*PCG!$C$6+HFC!AE21+PFC!AE21+'SF6'!AE21</f>
        <v>0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0</v>
      </c>
      <c r="D22" s="94">
        <f>+'CO2'!D22+'abs CO2'!D22+'CH4'!D22*PCG!$C$5+N2O!D22*PCG!$C$6+HFC!D22+PFC!D22+'SF6'!D22</f>
        <v>0</v>
      </c>
      <c r="E22" s="94">
        <f>+'CO2'!E22+'abs CO2'!E22+'CH4'!E22*PCG!$C$5+N2O!E22*PCG!$C$6+HFC!E22+PFC!E22+'SF6'!E22</f>
        <v>0</v>
      </c>
      <c r="F22" s="94">
        <f>+'CO2'!F22+'abs CO2'!F22+'CH4'!F22*PCG!$C$5+N2O!F22*PCG!$C$6+HFC!F22+PFC!F22+'SF6'!F22</f>
        <v>0</v>
      </c>
      <c r="G22" s="94">
        <f>+'CO2'!G22+'abs CO2'!G22+'CH4'!G22*PCG!$C$5+N2O!G22*PCG!$C$6+HFC!G22+PFC!G22+'SF6'!G22</f>
        <v>0</v>
      </c>
      <c r="H22" s="94">
        <f>+'CO2'!H22+'abs CO2'!H22+'CH4'!H22*PCG!$C$5+N2O!H22*PCG!$C$6+HFC!H22+PFC!H22+'SF6'!H22</f>
        <v>0</v>
      </c>
      <c r="I22" s="94">
        <f>+'CO2'!I22+'abs CO2'!I22+'CH4'!I22*PCG!$C$5+N2O!I22*PCG!$C$6+HFC!I22+PFC!I22+'SF6'!I22</f>
        <v>0</v>
      </c>
      <c r="J22" s="94">
        <f>+'CO2'!J22+'abs CO2'!J22+'CH4'!J22*PCG!$C$5+N2O!J22*PCG!$C$6+HFC!J22+PFC!J22+'SF6'!J22</f>
        <v>0</v>
      </c>
      <c r="K22" s="94">
        <f>+'CO2'!K22+'abs CO2'!K22+'CH4'!K22*PCG!$C$5+N2O!K22*PCG!$C$6+HFC!K22+PFC!K22+'SF6'!K22</f>
        <v>0</v>
      </c>
      <c r="L22" s="94">
        <f>+'CO2'!L22+'abs CO2'!L22+'CH4'!L22*PCG!$C$5+N2O!L22*PCG!$C$6+HFC!L22+PFC!L22+'SF6'!L22</f>
        <v>0</v>
      </c>
      <c r="M22" s="94">
        <f>+'CO2'!M22+'abs CO2'!M22+'CH4'!M22*PCG!$C$5+N2O!M22*PCG!$C$6+HFC!M22+PFC!M22+'SF6'!M22</f>
        <v>0</v>
      </c>
      <c r="N22" s="94">
        <f>+'CO2'!N22+'abs CO2'!N22+'CH4'!N22*PCG!$C$5+N2O!N22*PCG!$C$6+HFC!N22+PFC!N22+'SF6'!N22</f>
        <v>0</v>
      </c>
      <c r="O22" s="94">
        <f>+'CO2'!O22+'abs CO2'!O22+'CH4'!O22*PCG!$C$5+N2O!O22*PCG!$C$6+HFC!O22+PFC!O22+'SF6'!O22</f>
        <v>0</v>
      </c>
      <c r="P22" s="94">
        <f>+'CO2'!P22+'abs CO2'!P22+'CH4'!P22*PCG!$C$5+N2O!P22*PCG!$C$6+HFC!P22+PFC!P22+'SF6'!P22</f>
        <v>0</v>
      </c>
      <c r="Q22" s="94">
        <f>+'CO2'!Q22+'abs CO2'!Q22+'CH4'!Q22*PCG!$C$5+N2O!Q22*PCG!$C$6+HFC!Q22+PFC!Q22+'SF6'!Q22</f>
        <v>0</v>
      </c>
      <c r="R22" s="94">
        <f>+'CO2'!R22+'abs CO2'!R22+'CH4'!R22*PCG!$C$5+N2O!R22*PCG!$C$6+HFC!R22+PFC!R22+'SF6'!R22</f>
        <v>0</v>
      </c>
      <c r="S22" s="94">
        <f>+'CO2'!S22+'abs CO2'!S22+'CH4'!S22*PCG!$C$5+N2O!S22*PCG!$C$6+HFC!S22+PFC!S22+'SF6'!S22</f>
        <v>0</v>
      </c>
      <c r="T22" s="94">
        <f>+'CO2'!T22+'abs CO2'!T22+'CH4'!T22*PCG!$C$5+N2O!T22*PCG!$C$6+HFC!T22+PFC!T22+'SF6'!T22</f>
        <v>0</v>
      </c>
      <c r="U22" s="94">
        <f>+'CO2'!U22+'abs CO2'!U22+'CH4'!U22*PCG!$C$5+N2O!U22*PCG!$C$6+HFC!U22+PFC!U22+'SF6'!U22</f>
        <v>0</v>
      </c>
      <c r="V22" s="94">
        <f>+'CO2'!V22+'abs CO2'!V22+'CH4'!V22*PCG!$C$5+N2O!V22*PCG!$C$6+HFC!V22+PFC!V22+'SF6'!V22</f>
        <v>0</v>
      </c>
      <c r="W22" s="94">
        <f>+'CO2'!W22+'abs CO2'!W22+'CH4'!W22*PCG!$C$5+N2O!W22*PCG!$C$6+HFC!W22+PFC!W22+'SF6'!W22</f>
        <v>0</v>
      </c>
      <c r="X22" s="94">
        <f>+'CO2'!X22+'abs CO2'!X22+'CH4'!X22*PCG!$C$5+N2O!X22*PCG!$C$6+HFC!X22+PFC!X22+'SF6'!X22</f>
        <v>0</v>
      </c>
      <c r="Y22" s="94">
        <f>+'CO2'!Y22+'abs CO2'!Y22+'CH4'!Y22*PCG!$C$5+N2O!Y22*PCG!$C$6+HFC!Y22+PFC!Y22+'SF6'!Y22</f>
        <v>0</v>
      </c>
      <c r="Z22" s="94">
        <f>+'CO2'!Z22+'abs CO2'!Z22+'CH4'!Z22*PCG!$C$5+N2O!Z22*PCG!$C$6+HFC!Z22+PFC!Z22+'SF6'!Z22</f>
        <v>0</v>
      </c>
      <c r="AA22" s="94">
        <f>+'CO2'!AA22+'abs CO2'!AA22+'CH4'!AA22*PCG!$C$5+N2O!AA22*PCG!$C$6+HFC!AA22+PFC!AA22+'SF6'!AA22</f>
        <v>0</v>
      </c>
      <c r="AB22" s="94">
        <f>+'CO2'!AB22+'abs CO2'!AB22+'CH4'!AB22*PCG!$C$5+N2O!AB22*PCG!$C$6+HFC!AB22+PFC!AB22+'SF6'!AB22</f>
        <v>0</v>
      </c>
      <c r="AC22" s="94">
        <f>+'CO2'!AC22+'abs CO2'!AC22+'CH4'!AC22*PCG!$C$5+N2O!AC22*PCG!$C$6+HFC!AC22+PFC!AC22+'SF6'!AC22</f>
        <v>0</v>
      </c>
      <c r="AD22" s="94">
        <f>+'CO2'!AD22+'abs CO2'!AD22+'CH4'!AD22*PCG!$C$5+N2O!AD22*PCG!$C$6+HFC!AD22+PFC!AD22+'SF6'!AD22</f>
        <v>0</v>
      </c>
      <c r="AE22" s="94">
        <f>+'CO2'!AE22+'abs CO2'!AE22+'CH4'!AE22*PCG!$C$5+N2O!AE22*PCG!$C$6+HFC!AE22+PFC!AE22+'SF6'!AE22</f>
        <v>0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0</v>
      </c>
      <c r="D23" s="94">
        <f>+'CO2'!D23+'abs CO2'!D23+'CH4'!D23*PCG!$C$5+N2O!D23*PCG!$C$6+HFC!D23+PFC!D23+'SF6'!D23</f>
        <v>0</v>
      </c>
      <c r="E23" s="94">
        <f>+'CO2'!E23+'abs CO2'!E23+'CH4'!E23*PCG!$C$5+N2O!E23*PCG!$C$6+HFC!E23+PFC!E23+'SF6'!E23</f>
        <v>0</v>
      </c>
      <c r="F23" s="94">
        <f>+'CO2'!F23+'abs CO2'!F23+'CH4'!F23*PCG!$C$5+N2O!F23*PCG!$C$6+HFC!F23+PFC!F23+'SF6'!F23</f>
        <v>0</v>
      </c>
      <c r="G23" s="94">
        <f>+'CO2'!G23+'abs CO2'!G23+'CH4'!G23*PCG!$C$5+N2O!G23*PCG!$C$6+HFC!G23+PFC!G23+'SF6'!G23</f>
        <v>0</v>
      </c>
      <c r="H23" s="94">
        <f>+'CO2'!H23+'abs CO2'!H23+'CH4'!H23*PCG!$C$5+N2O!H23*PCG!$C$6+HFC!H23+PFC!H23+'SF6'!H23</f>
        <v>0</v>
      </c>
      <c r="I23" s="94">
        <f>+'CO2'!I23+'abs CO2'!I23+'CH4'!I23*PCG!$C$5+N2O!I23*PCG!$C$6+HFC!I23+PFC!I23+'SF6'!I23</f>
        <v>0</v>
      </c>
      <c r="J23" s="94">
        <f>+'CO2'!J23+'abs CO2'!J23+'CH4'!J23*PCG!$C$5+N2O!J23*PCG!$C$6+HFC!J23+PFC!J23+'SF6'!J23</f>
        <v>0</v>
      </c>
      <c r="K23" s="94">
        <f>+'CO2'!K23+'abs CO2'!K23+'CH4'!K23*PCG!$C$5+N2O!K23*PCG!$C$6+HFC!K23+PFC!K23+'SF6'!K23</f>
        <v>0</v>
      </c>
      <c r="L23" s="94">
        <f>+'CO2'!L23+'abs CO2'!L23+'CH4'!L23*PCG!$C$5+N2O!L23*PCG!$C$6+HFC!L23+PFC!L23+'SF6'!L23</f>
        <v>0</v>
      </c>
      <c r="M23" s="94">
        <f>+'CO2'!M23+'abs CO2'!M23+'CH4'!M23*PCG!$C$5+N2O!M23*PCG!$C$6+HFC!M23+PFC!M23+'SF6'!M23</f>
        <v>0</v>
      </c>
      <c r="N23" s="94">
        <f>+'CO2'!N23+'abs CO2'!N23+'CH4'!N23*PCG!$C$5+N2O!N23*PCG!$C$6+HFC!N23+PFC!N23+'SF6'!N23</f>
        <v>0</v>
      </c>
      <c r="O23" s="94">
        <f>+'CO2'!O23+'abs CO2'!O23+'CH4'!O23*PCG!$C$5+N2O!O23*PCG!$C$6+HFC!O23+PFC!O23+'SF6'!O23</f>
        <v>0</v>
      </c>
      <c r="P23" s="94">
        <f>+'CO2'!P23+'abs CO2'!P23+'CH4'!P23*PCG!$C$5+N2O!P23*PCG!$C$6+HFC!P23+PFC!P23+'SF6'!P23</f>
        <v>0</v>
      </c>
      <c r="Q23" s="94">
        <f>+'CO2'!Q23+'abs CO2'!Q23+'CH4'!Q23*PCG!$C$5+N2O!Q23*PCG!$C$6+HFC!Q23+PFC!Q23+'SF6'!Q23</f>
        <v>0</v>
      </c>
      <c r="R23" s="94">
        <f>+'CO2'!R23+'abs CO2'!R23+'CH4'!R23*PCG!$C$5+N2O!R23*PCG!$C$6+HFC!R23+PFC!R23+'SF6'!R23</f>
        <v>0</v>
      </c>
      <c r="S23" s="94">
        <f>+'CO2'!S23+'abs CO2'!S23+'CH4'!S23*PCG!$C$5+N2O!S23*PCG!$C$6+HFC!S23+PFC!S23+'SF6'!S23</f>
        <v>0</v>
      </c>
      <c r="T23" s="94">
        <f>+'CO2'!T23+'abs CO2'!T23+'CH4'!T23*PCG!$C$5+N2O!T23*PCG!$C$6+HFC!T23+PFC!T23+'SF6'!T23</f>
        <v>0</v>
      </c>
      <c r="U23" s="94">
        <f>+'CO2'!U23+'abs CO2'!U23+'CH4'!U23*PCG!$C$5+N2O!U23*PCG!$C$6+HFC!U23+PFC!U23+'SF6'!U23</f>
        <v>0</v>
      </c>
      <c r="V23" s="94">
        <f>+'CO2'!V23+'abs CO2'!V23+'CH4'!V23*PCG!$C$5+N2O!V23*PCG!$C$6+HFC!V23+PFC!V23+'SF6'!V23</f>
        <v>0</v>
      </c>
      <c r="W23" s="94">
        <f>+'CO2'!W23+'abs CO2'!W23+'CH4'!W23*PCG!$C$5+N2O!W23*PCG!$C$6+HFC!W23+PFC!W23+'SF6'!W23</f>
        <v>0</v>
      </c>
      <c r="X23" s="94">
        <f>+'CO2'!X23+'abs CO2'!X23+'CH4'!X23*PCG!$C$5+N2O!X23*PCG!$C$6+HFC!X23+PFC!X23+'SF6'!X23</f>
        <v>0</v>
      </c>
      <c r="Y23" s="94">
        <f>+'CO2'!Y23+'abs CO2'!Y23+'CH4'!Y23*PCG!$C$5+N2O!Y23*PCG!$C$6+HFC!Y23+PFC!Y23+'SF6'!Y23</f>
        <v>0</v>
      </c>
      <c r="Z23" s="94">
        <f>+'CO2'!Z23+'abs CO2'!Z23+'CH4'!Z23*PCG!$C$5+N2O!Z23*PCG!$C$6+HFC!Z23+PFC!Z23+'SF6'!Z23</f>
        <v>0</v>
      </c>
      <c r="AA23" s="94">
        <f>+'CO2'!AA23+'abs CO2'!AA23+'CH4'!AA23*PCG!$C$5+N2O!AA23*PCG!$C$6+HFC!AA23+PFC!AA23+'SF6'!AA23</f>
        <v>0.99630040329540392</v>
      </c>
      <c r="AB23" s="94">
        <f>+'CO2'!AB23+'abs CO2'!AB23+'CH4'!AB23*PCG!$C$5+N2O!AB23*PCG!$C$6+HFC!AB23+PFC!AB23+'SF6'!AB23</f>
        <v>1.0766636785741726</v>
      </c>
      <c r="AC23" s="94">
        <f>+'CO2'!AC23+'abs CO2'!AC23+'CH4'!AC23*PCG!$C$5+N2O!AC23*PCG!$C$6+HFC!AC23+PFC!AC23+'SF6'!AC23</f>
        <v>4.5562978576357757E-3</v>
      </c>
      <c r="AD23" s="94">
        <f>+'CO2'!AD23+'abs CO2'!AD23+'CH4'!AD23*PCG!$C$5+N2O!AD23*PCG!$C$6+HFC!AD23+PFC!AD23+'SF6'!AD23</f>
        <v>4.3389316899387501E-3</v>
      </c>
      <c r="AE23" s="94">
        <f>+'CO2'!AE23+'abs CO2'!AE23+'CH4'!AE23*PCG!$C$5+N2O!AE23*PCG!$C$6+HFC!AE23+PFC!AE23+'SF6'!AE23</f>
        <v>0.12006723534516262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62.293983571919433</v>
      </c>
      <c r="D26" s="94">
        <f>+'CO2'!D26+'abs CO2'!D26+'CH4'!D26*PCG!$C$5+N2O!D26*PCG!$C$6+HFC!D26+PFC!D26+'SF6'!D26</f>
        <v>40.205889800358243</v>
      </c>
      <c r="E26" s="94">
        <f>+'CO2'!E26+'abs CO2'!E26+'CH4'!E26*PCG!$C$5+N2O!E26*PCG!$C$6+HFC!E26+PFC!E26+'SF6'!E26</f>
        <v>29.011596138539634</v>
      </c>
      <c r="F26" s="94">
        <f>+'CO2'!F26+'abs CO2'!F26+'CH4'!F26*PCG!$C$5+N2O!F26*PCG!$C$6+HFC!F26+PFC!F26+'SF6'!F26</f>
        <v>68.776137118351272</v>
      </c>
      <c r="G26" s="94">
        <f>+'CO2'!G26+'abs CO2'!G26+'CH4'!G26*PCG!$C$5+N2O!G26*PCG!$C$6+HFC!G26+PFC!G26+'SF6'!G26</f>
        <v>84.266832245078334</v>
      </c>
      <c r="H26" s="94">
        <f>+'CO2'!H26+'abs CO2'!H26+'CH4'!H26*PCG!$C$5+N2O!H26*PCG!$C$6+HFC!H26+PFC!H26+'SF6'!H26</f>
        <v>60.244290069800819</v>
      </c>
      <c r="I26" s="94">
        <f>+'CO2'!I26+'abs CO2'!I26+'CH4'!I26*PCG!$C$5+N2O!I26*PCG!$C$6+HFC!I26+PFC!I26+'SF6'!I26</f>
        <v>32.341022323259601</v>
      </c>
      <c r="J26" s="94">
        <f>+'CO2'!J26+'abs CO2'!J26+'CH4'!J26*PCG!$C$5+N2O!J26*PCG!$C$6+HFC!J26+PFC!J26+'SF6'!J26</f>
        <v>63.624815908985752</v>
      </c>
      <c r="K26" s="94">
        <f>+'CO2'!K26+'abs CO2'!K26+'CH4'!K26*PCG!$C$5+N2O!K26*PCG!$C$6+HFC!K26+PFC!K26+'SF6'!K26</f>
        <v>51.566517760470184</v>
      </c>
      <c r="L26" s="94">
        <f>+'CO2'!L26+'abs CO2'!L26+'CH4'!L26*PCG!$C$5+N2O!L26*PCG!$C$6+HFC!L26+PFC!L26+'SF6'!L26</f>
        <v>31.632934386938789</v>
      </c>
      <c r="M26" s="94">
        <f>+'CO2'!M26+'abs CO2'!M26+'CH4'!M26*PCG!$C$5+N2O!M26*PCG!$C$6+HFC!M26+PFC!M26+'SF6'!M26</f>
        <v>64.389390665189993</v>
      </c>
      <c r="N26" s="94">
        <f>+'CO2'!N26+'abs CO2'!N26+'CH4'!N26*PCG!$C$5+N2O!N26*PCG!$C$6+HFC!N26+PFC!N26+'SF6'!N26</f>
        <v>188.49045378924799</v>
      </c>
      <c r="O26" s="94">
        <f>+'CO2'!O26+'abs CO2'!O26+'CH4'!O26*PCG!$C$5+N2O!O26*PCG!$C$6+HFC!O26+PFC!O26+'SF6'!O26</f>
        <v>191.90252637416728</v>
      </c>
      <c r="P26" s="94">
        <f>+'CO2'!P26+'abs CO2'!P26+'CH4'!P26*PCG!$C$5+N2O!P26*PCG!$C$6+HFC!P26+PFC!P26+'SF6'!P26</f>
        <v>114.60653533323202</v>
      </c>
      <c r="Q26" s="94">
        <f>+'CO2'!Q26+'abs CO2'!Q26+'CH4'!Q26*PCG!$C$5+N2O!Q26*PCG!$C$6+HFC!Q26+PFC!Q26+'SF6'!Q26</f>
        <v>51.194899344193843</v>
      </c>
      <c r="R26" s="94">
        <f>+'CO2'!R26+'abs CO2'!R26+'CH4'!R26*PCG!$C$5+N2O!R26*PCG!$C$6+HFC!R26+PFC!R26+'SF6'!R26</f>
        <v>144.02803214679309</v>
      </c>
      <c r="S26" s="94">
        <f>+'CO2'!S26+'abs CO2'!S26+'CH4'!S26*PCG!$C$5+N2O!S26*PCG!$C$6+HFC!S26+PFC!S26+'SF6'!S26</f>
        <v>171.02446093897456</v>
      </c>
      <c r="T26" s="94">
        <f>+'CO2'!T26+'abs CO2'!T26+'CH4'!T26*PCG!$C$5+N2O!T26*PCG!$C$6+HFC!T26+PFC!T26+'SF6'!T26</f>
        <v>122.53012910748419</v>
      </c>
      <c r="U26" s="94">
        <f>+'CO2'!U26+'abs CO2'!U26+'CH4'!U26*PCG!$C$5+N2O!U26*PCG!$C$6+HFC!U26+PFC!U26+'SF6'!U26</f>
        <v>66.329154992397633</v>
      </c>
      <c r="V26" s="94">
        <f>+'CO2'!V26+'abs CO2'!V26+'CH4'!V26*PCG!$C$5+N2O!V26*PCG!$C$6+HFC!V26+PFC!V26+'SF6'!V26</f>
        <v>174.16315436707217</v>
      </c>
      <c r="W26" s="94">
        <f>+'CO2'!W26+'abs CO2'!W26+'CH4'!W26*PCG!$C$5+N2O!W26*PCG!$C$6+HFC!W26+PFC!W26+'SF6'!W26</f>
        <v>281.6669871247484</v>
      </c>
      <c r="X26" s="94">
        <f>+'CO2'!X26+'abs CO2'!X26+'CH4'!X26*PCG!$C$5+N2O!X26*PCG!$C$6+HFC!X26+PFC!X26+'SF6'!X26</f>
        <v>255.70562919283626</v>
      </c>
      <c r="Y26" s="94">
        <f>+'CO2'!Y26+'abs CO2'!Y26+'CH4'!Y26*PCG!$C$5+N2O!Y26*PCG!$C$6+HFC!Y26+PFC!Y26+'SF6'!Y26</f>
        <v>108.98739774116027</v>
      </c>
      <c r="Z26" s="94">
        <f>+'CO2'!Z26+'abs CO2'!Z26+'CH4'!Z26*PCG!$C$5+N2O!Z26*PCG!$C$6+HFC!Z26+PFC!Z26+'SF6'!Z26</f>
        <v>296.28982336145378</v>
      </c>
      <c r="AA26" s="94">
        <f>+'CO2'!AA26+'abs CO2'!AA26+'CH4'!AA26*PCG!$C$5+N2O!AA26*PCG!$C$6+HFC!AA26+PFC!AA26+'SF6'!AA26</f>
        <v>337.97637550637023</v>
      </c>
      <c r="AB26" s="94">
        <f>+'CO2'!AB26+'abs CO2'!AB26+'CH4'!AB26*PCG!$C$5+N2O!AB26*PCG!$C$6+HFC!AB26+PFC!AB26+'SF6'!AB26</f>
        <v>251.64704462246047</v>
      </c>
      <c r="AC26" s="94">
        <f>+'CO2'!AC26+'abs CO2'!AC26+'CH4'!AC26*PCG!$C$5+N2O!AC26*PCG!$C$6+HFC!AC26+PFC!AC26+'SF6'!AC26</f>
        <v>117.91217743305154</v>
      </c>
      <c r="AD26" s="94">
        <f>+'CO2'!AD26+'abs CO2'!AD26+'CH4'!AD26*PCG!$C$5+N2O!AD26*PCG!$C$6+HFC!AD26+PFC!AD26+'SF6'!AD26</f>
        <v>331.027950697633</v>
      </c>
      <c r="AE26" s="94">
        <f>+'CO2'!AE26+'abs CO2'!AE26+'CH4'!AE26*PCG!$C$5+N2O!AE26*PCG!$C$6+HFC!AE26+PFC!AE26+'SF6'!AE26</f>
        <v>371.66723020635072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37.270859468650833</v>
      </c>
      <c r="D30" s="94">
        <f>+'CO2'!D30+'abs CO2'!D30+'CH4'!D30*PCG!$C$5+N2O!D30*PCG!$C$6+HFC!D30+PFC!D30+'SF6'!D30</f>
        <v>35.889786028753839</v>
      </c>
      <c r="E30" s="94">
        <f>+'CO2'!E30+'abs CO2'!E30+'CH4'!E30*PCG!$C$5+N2O!E30*PCG!$C$6+HFC!E30+PFC!E30+'SF6'!E30</f>
        <v>53.080700278080585</v>
      </c>
      <c r="F30" s="94">
        <f>+'CO2'!F30+'abs CO2'!F30+'CH4'!F30*PCG!$C$5+N2O!F30*PCG!$C$6+HFC!F30+PFC!F30+'SF6'!F30</f>
        <v>57.404811970374013</v>
      </c>
      <c r="G30" s="94">
        <f>+'CO2'!G30+'abs CO2'!G30+'CH4'!G30*PCG!$C$5+N2O!G30*PCG!$C$6+HFC!G30+PFC!G30+'SF6'!G30</f>
        <v>51.659057726329692</v>
      </c>
      <c r="H30" s="94">
        <f>+'CO2'!H30+'abs CO2'!H30+'CH4'!H30*PCG!$C$5+N2O!H30*PCG!$C$6+HFC!H30+PFC!H30+'SF6'!H30</f>
        <v>62.952845442588618</v>
      </c>
      <c r="I30" s="94">
        <f>+'CO2'!I30+'abs CO2'!I30+'CH4'!I30*PCG!$C$5+N2O!I30*PCG!$C$6+HFC!I30+PFC!I30+'SF6'!I30</f>
        <v>76.267116941514772</v>
      </c>
      <c r="J30" s="94">
        <f>+'CO2'!J30+'abs CO2'!J30+'CH4'!J30*PCG!$C$5+N2O!J30*PCG!$C$6+HFC!J30+PFC!J30+'SF6'!J30</f>
        <v>137.50488059307932</v>
      </c>
      <c r="K30" s="94">
        <f>+'CO2'!K30+'abs CO2'!K30+'CH4'!K30*PCG!$C$5+N2O!K30*PCG!$C$6+HFC!K30+PFC!K30+'SF6'!K30</f>
        <v>132.10022443417611</v>
      </c>
      <c r="L30" s="94">
        <f>+'CO2'!L30+'abs CO2'!L30+'CH4'!L30*PCG!$C$5+N2O!L30*PCG!$C$6+HFC!L30+PFC!L30+'SF6'!L30</f>
        <v>132.80253256435836</v>
      </c>
      <c r="M30" s="94">
        <f>+'CO2'!M30+'abs CO2'!M30+'CH4'!M30*PCG!$C$5+N2O!M30*PCG!$C$6+HFC!M30+PFC!M30+'SF6'!M30</f>
        <v>85.415990335088409</v>
      </c>
      <c r="N30" s="94">
        <f>+'CO2'!N30+'abs CO2'!N30+'CH4'!N30*PCG!$C$5+N2O!N30*PCG!$C$6+HFC!N30+PFC!N30+'SF6'!N30</f>
        <v>81.805220027921578</v>
      </c>
      <c r="O30" s="94">
        <f>+'CO2'!O30+'abs CO2'!O30+'CH4'!O30*PCG!$C$5+N2O!O30*PCG!$C$6+HFC!O30+PFC!O30+'SF6'!O30</f>
        <v>61.97874664556165</v>
      </c>
      <c r="P30" s="94">
        <f>+'CO2'!P30+'abs CO2'!P30+'CH4'!P30*PCG!$C$5+N2O!P30*PCG!$C$6+HFC!P30+PFC!P30+'SF6'!P30</f>
        <v>63.46045731835077</v>
      </c>
      <c r="Q30" s="94">
        <f>+'CO2'!Q30+'abs CO2'!Q30+'CH4'!Q30*PCG!$C$5+N2O!Q30*PCG!$C$6+HFC!Q30+PFC!Q30+'SF6'!Q30</f>
        <v>62.560333856668244</v>
      </c>
      <c r="R30" s="94">
        <f>+'CO2'!R30+'abs CO2'!R30+'CH4'!R30*PCG!$C$5+N2O!R30*PCG!$C$6+HFC!R30+PFC!R30+'SF6'!R30</f>
        <v>58.542161005748873</v>
      </c>
      <c r="S30" s="94">
        <f>+'CO2'!S30+'abs CO2'!S30+'CH4'!S30*PCG!$C$5+N2O!S30*PCG!$C$6+HFC!S30+PFC!S30+'SF6'!S30</f>
        <v>69.652290424848957</v>
      </c>
      <c r="T30" s="94">
        <f>+'CO2'!T30+'abs CO2'!T30+'CH4'!T30*PCG!$C$5+N2O!T30*PCG!$C$6+HFC!T30+PFC!T30+'SF6'!T30</f>
        <v>94.868690966949558</v>
      </c>
      <c r="U30" s="94">
        <f>+'CO2'!U30+'abs CO2'!U30+'CH4'!U30*PCG!$C$5+N2O!U30*PCG!$C$6+HFC!U30+PFC!U30+'SF6'!U30</f>
        <v>117.45774226695508</v>
      </c>
      <c r="V30" s="94">
        <f>+'CO2'!V30+'abs CO2'!V30+'CH4'!V30*PCG!$C$5+N2O!V30*PCG!$C$6+HFC!V30+PFC!V30+'SF6'!V30</f>
        <v>68.826194224340909</v>
      </c>
      <c r="W30" s="94">
        <f>+'CO2'!W30+'abs CO2'!W30+'CH4'!W30*PCG!$C$5+N2O!W30*PCG!$C$6+HFC!W30+PFC!W30+'SF6'!W30</f>
        <v>63.657650325151955</v>
      </c>
      <c r="X30" s="94">
        <f>+'CO2'!X30+'abs CO2'!X30+'CH4'!X30*PCG!$C$5+N2O!X30*PCG!$C$6+HFC!X30+PFC!X30+'SF6'!X30</f>
        <v>77.433738638348501</v>
      </c>
      <c r="Y30" s="94">
        <f>+'CO2'!Y30+'abs CO2'!Y30+'CH4'!Y30*PCG!$C$5+N2O!Y30*PCG!$C$6+HFC!Y30+PFC!Y30+'SF6'!Y30</f>
        <v>90.359782183994099</v>
      </c>
      <c r="Z30" s="94">
        <f>+'CO2'!Z30+'abs CO2'!Z30+'CH4'!Z30*PCG!$C$5+N2O!Z30*PCG!$C$6+HFC!Z30+PFC!Z30+'SF6'!Z30</f>
        <v>96.337009244408193</v>
      </c>
      <c r="AA30" s="94">
        <f>+'CO2'!AA30+'abs CO2'!AA30+'CH4'!AA30*PCG!$C$5+N2O!AA30*PCG!$C$6+HFC!AA30+PFC!AA30+'SF6'!AA30</f>
        <v>115.17277978739487</v>
      </c>
      <c r="AB30" s="94">
        <f>+'CO2'!AB30+'abs CO2'!AB30+'CH4'!AB30*PCG!$C$5+N2O!AB30*PCG!$C$6+HFC!AB30+PFC!AB30+'SF6'!AB30</f>
        <v>93.607939345290532</v>
      </c>
      <c r="AC30" s="94">
        <f>+'CO2'!AC30+'abs CO2'!AC30+'CH4'!AC30*PCG!$C$5+N2O!AC30*PCG!$C$6+HFC!AC30+PFC!AC30+'SF6'!AC30</f>
        <v>80.938107906433885</v>
      </c>
      <c r="AD30" s="94">
        <f>+'CO2'!AD30+'abs CO2'!AD30+'CH4'!AD30*PCG!$C$5+N2O!AD30*PCG!$C$6+HFC!AD30+PFC!AD30+'SF6'!AD30</f>
        <v>83.777533295940771</v>
      </c>
      <c r="AE30" s="94">
        <f>+'CO2'!AE30+'abs CO2'!AE30+'CH4'!AE30*PCG!$C$5+N2O!AE30*PCG!$C$6+HFC!AE30+PFC!AE30+'SF6'!AE30</f>
        <v>80.955910266225857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299.86571135239535</v>
      </c>
      <c r="D31" s="33">
        <f t="shared" si="7"/>
        <v>312.3493302210191</v>
      </c>
      <c r="E31" s="33">
        <f t="shared" si="7"/>
        <v>341.3536595279927</v>
      </c>
      <c r="F31" s="33">
        <f t="shared" si="7"/>
        <v>379.74075944028436</v>
      </c>
      <c r="G31" s="33">
        <f t="shared" si="7"/>
        <v>427.68856008012682</v>
      </c>
      <c r="H31" s="33">
        <f t="shared" si="7"/>
        <v>473.92874281995825</v>
      </c>
      <c r="I31" s="33">
        <f t="shared" si="7"/>
        <v>512.24603336896791</v>
      </c>
      <c r="J31" s="33">
        <f t="shared" si="7"/>
        <v>540.51357425079766</v>
      </c>
      <c r="K31" s="33">
        <f t="shared" si="7"/>
        <v>569.07930448394154</v>
      </c>
      <c r="L31" s="33">
        <f t="shared" si="7"/>
        <v>591.95465712951898</v>
      </c>
      <c r="M31" s="33">
        <f t="shared" si="7"/>
        <v>607.07468267466061</v>
      </c>
      <c r="N31" s="33">
        <f t="shared" si="7"/>
        <v>572.01928243509235</v>
      </c>
      <c r="O31" s="33">
        <f t="shared" si="7"/>
        <v>582.08010357043497</v>
      </c>
      <c r="P31" s="33">
        <f t="shared" si="7"/>
        <v>597.66821232700011</v>
      </c>
      <c r="Q31" s="33">
        <f t="shared" si="7"/>
        <v>613.75058925779229</v>
      </c>
      <c r="R31" s="33">
        <f t="shared" si="7"/>
        <v>654.92776854543081</v>
      </c>
      <c r="S31" s="33">
        <f t="shared" si="7"/>
        <v>685.09962136602644</v>
      </c>
      <c r="T31" s="33">
        <f t="shared" si="7"/>
        <v>741.40256757780026</v>
      </c>
      <c r="U31" s="33">
        <f t="shared" si="7"/>
        <v>793.86159967042943</v>
      </c>
      <c r="V31" s="33">
        <f t="shared" si="7"/>
        <v>842.38314901353203</v>
      </c>
      <c r="W31" s="33">
        <f t="shared" si="7"/>
        <v>868.09376994248532</v>
      </c>
      <c r="X31" s="33">
        <f t="shared" si="7"/>
        <v>948.06267649483937</v>
      </c>
      <c r="Y31" s="33">
        <f t="shared" si="7"/>
        <v>991.29785432173867</v>
      </c>
      <c r="Z31" s="33">
        <f t="shared" si="7"/>
        <v>1079.6690255950762</v>
      </c>
      <c r="AA31" s="33">
        <f t="shared" si="7"/>
        <v>1031.0819510416784</v>
      </c>
      <c r="AB31" s="33">
        <f t="shared" si="7"/>
        <v>1118.5285097425733</v>
      </c>
      <c r="AC31" s="33">
        <f t="shared" si="7"/>
        <v>1173.0320126170793</v>
      </c>
      <c r="AD31" s="33">
        <f t="shared" si="7"/>
        <v>1225.7102200682189</v>
      </c>
      <c r="AE31" s="33">
        <f t="shared" si="7"/>
        <v>1311.0682405057591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3.4553159161540594</v>
      </c>
      <c r="D32" s="33">
        <f t="shared" si="8"/>
        <v>1.5950477176783009</v>
      </c>
      <c r="E32" s="33">
        <f t="shared" si="8"/>
        <v>2.9553004295804457</v>
      </c>
      <c r="F32" s="33">
        <f t="shared" si="8"/>
        <v>5.3080498799447149</v>
      </c>
      <c r="G32" s="33">
        <f t="shared" si="8"/>
        <v>6.1917115091814061</v>
      </c>
      <c r="H32" s="33">
        <f t="shared" si="8"/>
        <v>10.111545227631186</v>
      </c>
      <c r="I32" s="33">
        <f t="shared" si="8"/>
        <v>12.194559562514696</v>
      </c>
      <c r="J32" s="33">
        <f t="shared" si="8"/>
        <v>16.556412345385674</v>
      </c>
      <c r="K32" s="33">
        <f t="shared" si="8"/>
        <v>18.681275016458038</v>
      </c>
      <c r="L32" s="33">
        <f t="shared" si="8"/>
        <v>15.524100725092435</v>
      </c>
      <c r="M32" s="33">
        <f t="shared" si="8"/>
        <v>12.073339500827876</v>
      </c>
      <c r="N32" s="33">
        <f t="shared" si="8"/>
        <v>13.923246060683926</v>
      </c>
      <c r="O32" s="33">
        <f t="shared" si="8"/>
        <v>11.139422669909516</v>
      </c>
      <c r="P32" s="33">
        <f t="shared" si="8"/>
        <v>7.2848278072437509</v>
      </c>
      <c r="Q32" s="33">
        <f t="shared" si="8"/>
        <v>8.2622042789328631</v>
      </c>
      <c r="R32" s="33">
        <f t="shared" si="8"/>
        <v>10.64884154094959</v>
      </c>
      <c r="S32" s="33">
        <f t="shared" si="8"/>
        <v>10.447191978139537</v>
      </c>
      <c r="T32" s="33">
        <f t="shared" si="8"/>
        <v>11.527538777298764</v>
      </c>
      <c r="U32" s="33">
        <f t="shared" si="8"/>
        <v>16.099910024244792</v>
      </c>
      <c r="V32" s="33">
        <f t="shared" si="8"/>
        <v>10.642045359848797</v>
      </c>
      <c r="W32" s="33">
        <f t="shared" si="8"/>
        <v>9.6844404370692256</v>
      </c>
      <c r="X32" s="33">
        <f t="shared" si="8"/>
        <v>11.657633086841217</v>
      </c>
      <c r="Y32" s="33">
        <f t="shared" si="8"/>
        <v>18.306782772905837</v>
      </c>
      <c r="Z32" s="33">
        <f t="shared" si="8"/>
        <v>15.706535281876226</v>
      </c>
      <c r="AA32" s="33">
        <f t="shared" si="8"/>
        <v>15.786643351192495</v>
      </c>
      <c r="AB32" s="33">
        <f t="shared" si="8"/>
        <v>25.74389029958726</v>
      </c>
      <c r="AC32" s="33">
        <f t="shared" si="8"/>
        <v>19.40360415066035</v>
      </c>
      <c r="AD32" s="33">
        <f t="shared" si="8"/>
        <v>49.523724101480013</v>
      </c>
      <c r="AE32" s="33">
        <f t="shared" si="8"/>
        <v>74.732833953460229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3.4553159161540594</v>
      </c>
      <c r="D34" s="94">
        <f>+'CO2'!D34+'abs CO2'!D34+'CH4'!D34*PCG!$C$5+N2O!D34*PCG!$C$6+HFC!D34+PFC!D34+'SF6'!D34</f>
        <v>1.5950477176783009</v>
      </c>
      <c r="E34" s="94">
        <f>+'CO2'!E34+'abs CO2'!E34+'CH4'!E34*PCG!$C$5+N2O!E34*PCG!$C$6+HFC!E34+PFC!E34+'SF6'!E34</f>
        <v>2.9553004295804457</v>
      </c>
      <c r="F34" s="94">
        <f>+'CO2'!F34+'abs CO2'!F34+'CH4'!F34*PCG!$C$5+N2O!F34*PCG!$C$6+HFC!F34+PFC!F34+'SF6'!F34</f>
        <v>5.3080498799447149</v>
      </c>
      <c r="G34" s="94">
        <f>+'CO2'!G34+'abs CO2'!G34+'CH4'!G34*PCG!$C$5+N2O!G34*PCG!$C$6+HFC!G34+PFC!G34+'SF6'!G34</f>
        <v>6.1917115091814061</v>
      </c>
      <c r="H34" s="94">
        <f>+'CO2'!H34+'abs CO2'!H34+'CH4'!H34*PCG!$C$5+N2O!H34*PCG!$C$6+HFC!H34+PFC!H34+'SF6'!H34</f>
        <v>10.111545227631186</v>
      </c>
      <c r="I34" s="94">
        <f>+'CO2'!I34+'abs CO2'!I34+'CH4'!I34*PCG!$C$5+N2O!I34*PCG!$C$6+HFC!I34+PFC!I34+'SF6'!I34</f>
        <v>12.194559562514696</v>
      </c>
      <c r="J34" s="94">
        <f>+'CO2'!J34+'abs CO2'!J34+'CH4'!J34*PCG!$C$5+N2O!J34*PCG!$C$6+HFC!J34+PFC!J34+'SF6'!J34</f>
        <v>16.556412345385674</v>
      </c>
      <c r="K34" s="94">
        <f>+'CO2'!K34+'abs CO2'!K34+'CH4'!K34*PCG!$C$5+N2O!K34*PCG!$C$6+HFC!K34+PFC!K34+'SF6'!K34</f>
        <v>18.681275016458038</v>
      </c>
      <c r="L34" s="94">
        <f>+'CO2'!L34+'abs CO2'!L34+'CH4'!L34*PCG!$C$5+N2O!L34*PCG!$C$6+HFC!L34+PFC!L34+'SF6'!L34</f>
        <v>15.524100725092435</v>
      </c>
      <c r="M34" s="94">
        <f>+'CO2'!M34+'abs CO2'!M34+'CH4'!M34*PCG!$C$5+N2O!M34*PCG!$C$6+HFC!M34+PFC!M34+'SF6'!M34</f>
        <v>12.073339500827876</v>
      </c>
      <c r="N34" s="94">
        <f>+'CO2'!N34+'abs CO2'!N34+'CH4'!N34*PCG!$C$5+N2O!N34*PCG!$C$6+HFC!N34+PFC!N34+'SF6'!N34</f>
        <v>13.923246060683926</v>
      </c>
      <c r="O34" s="94">
        <f>+'CO2'!O34+'abs CO2'!O34+'CH4'!O34*PCG!$C$5+N2O!O34*PCG!$C$6+HFC!O34+PFC!O34+'SF6'!O34</f>
        <v>11.139422669909516</v>
      </c>
      <c r="P34" s="94">
        <f>+'CO2'!P34+'abs CO2'!P34+'CH4'!P34*PCG!$C$5+N2O!P34*PCG!$C$6+HFC!P34+PFC!P34+'SF6'!P34</f>
        <v>7.2848278072437509</v>
      </c>
      <c r="Q34" s="94">
        <f>+'CO2'!Q34+'abs CO2'!Q34+'CH4'!Q34*PCG!$C$5+N2O!Q34*PCG!$C$6+HFC!Q34+PFC!Q34+'SF6'!Q34</f>
        <v>8.2622042789328631</v>
      </c>
      <c r="R34" s="94">
        <f>+'CO2'!R34+'abs CO2'!R34+'CH4'!R34*PCG!$C$5+N2O!R34*PCG!$C$6+HFC!R34+PFC!R34+'SF6'!R34</f>
        <v>10.64884154094959</v>
      </c>
      <c r="S34" s="94">
        <f>+'CO2'!S34+'abs CO2'!S34+'CH4'!S34*PCG!$C$5+N2O!S34*PCG!$C$6+HFC!S34+PFC!S34+'SF6'!S34</f>
        <v>10.447191978139537</v>
      </c>
      <c r="T34" s="94">
        <f>+'CO2'!T34+'abs CO2'!T34+'CH4'!T34*PCG!$C$5+N2O!T34*PCG!$C$6+HFC!T34+PFC!T34+'SF6'!T34</f>
        <v>11.527538777298764</v>
      </c>
      <c r="U34" s="94">
        <f>+'CO2'!U34+'abs CO2'!U34+'CH4'!U34*PCG!$C$5+N2O!U34*PCG!$C$6+HFC!U34+PFC!U34+'SF6'!U34</f>
        <v>16.099910024244792</v>
      </c>
      <c r="V34" s="94">
        <f>+'CO2'!V34+'abs CO2'!V34+'CH4'!V34*PCG!$C$5+N2O!V34*PCG!$C$6+HFC!V34+PFC!V34+'SF6'!V34</f>
        <v>10.642045359848797</v>
      </c>
      <c r="W34" s="94">
        <f>+'CO2'!W34+'abs CO2'!W34+'CH4'!W34*PCG!$C$5+N2O!W34*PCG!$C$6+HFC!W34+PFC!W34+'SF6'!W34</f>
        <v>9.6844404370692256</v>
      </c>
      <c r="X34" s="94">
        <f>+'CO2'!X34+'abs CO2'!X34+'CH4'!X34*PCG!$C$5+N2O!X34*PCG!$C$6+HFC!X34+PFC!X34+'SF6'!X34</f>
        <v>11.657633086841217</v>
      </c>
      <c r="Y34" s="94">
        <f>+'CO2'!Y34+'abs CO2'!Y34+'CH4'!Y34*PCG!$C$5+N2O!Y34*PCG!$C$6+HFC!Y34+PFC!Y34+'SF6'!Y34</f>
        <v>18.306782772905837</v>
      </c>
      <c r="Z34" s="94">
        <f>+'CO2'!Z34+'abs CO2'!Z34+'CH4'!Z34*PCG!$C$5+N2O!Z34*PCG!$C$6+HFC!Z34+PFC!Z34+'SF6'!Z34</f>
        <v>15.706535281876226</v>
      </c>
      <c r="AA34" s="94">
        <f>+'CO2'!AA34+'abs CO2'!AA34+'CH4'!AA34*PCG!$C$5+N2O!AA34*PCG!$C$6+HFC!AA34+PFC!AA34+'SF6'!AA34</f>
        <v>15.786643351192495</v>
      </c>
      <c r="AB34" s="94">
        <f>+'CO2'!AB34+'abs CO2'!AB34+'CH4'!AB34*PCG!$C$5+N2O!AB34*PCG!$C$6+HFC!AB34+PFC!AB34+'SF6'!AB34</f>
        <v>25.74389029958726</v>
      </c>
      <c r="AC34" s="94">
        <f>+'CO2'!AC34+'abs CO2'!AC34+'CH4'!AC34*PCG!$C$5+N2O!AC34*PCG!$C$6+HFC!AC34+PFC!AC34+'SF6'!AC34</f>
        <v>19.40360415066035</v>
      </c>
      <c r="AD34" s="94">
        <f>+'CO2'!AD34+'abs CO2'!AD34+'CH4'!AD34*PCG!$C$5+N2O!AD34*PCG!$C$6+HFC!AD34+PFC!AD34+'SF6'!AD34</f>
        <v>49.523724101480013</v>
      </c>
      <c r="AE34" s="94">
        <f>+'CO2'!AE34+'abs CO2'!AE34+'CH4'!AE34*PCG!$C$5+N2O!AE34*PCG!$C$6+HFC!AE34+PFC!AE34+'SF6'!AE34</f>
        <v>74.732833953460229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282.07236547837374</v>
      </c>
      <c r="D35" s="33">
        <f t="shared" si="9"/>
        <v>294.70488595931585</v>
      </c>
      <c r="E35" s="33">
        <f t="shared" si="9"/>
        <v>319.88598774217184</v>
      </c>
      <c r="F35" s="33">
        <f t="shared" si="9"/>
        <v>354.24844567001543</v>
      </c>
      <c r="G35" s="33">
        <f t="shared" si="9"/>
        <v>399.26903885840363</v>
      </c>
      <c r="H35" s="33">
        <f t="shared" si="9"/>
        <v>436.85055503655104</v>
      </c>
      <c r="I35" s="33">
        <f t="shared" si="9"/>
        <v>472.27285726810089</v>
      </c>
      <c r="J35" s="33">
        <f t="shared" si="9"/>
        <v>494.53542161425486</v>
      </c>
      <c r="K35" s="33">
        <f t="shared" si="9"/>
        <v>520.34327610917023</v>
      </c>
      <c r="L35" s="33">
        <f t="shared" si="9"/>
        <v>543.96685949200469</v>
      </c>
      <c r="M35" s="33">
        <f t="shared" si="9"/>
        <v>560.48497179172819</v>
      </c>
      <c r="N35" s="33">
        <f t="shared" si="9"/>
        <v>526.04119393083477</v>
      </c>
      <c r="O35" s="33">
        <f t="shared" si="9"/>
        <v>537.29411448457495</v>
      </c>
      <c r="P35" s="33">
        <f t="shared" si="9"/>
        <v>558.32827917725842</v>
      </c>
      <c r="Q35" s="33">
        <f t="shared" si="9"/>
        <v>572.70584452976016</v>
      </c>
      <c r="R35" s="33">
        <f t="shared" si="9"/>
        <v>608.34622918904563</v>
      </c>
      <c r="S35" s="33">
        <f t="shared" si="9"/>
        <v>644.26331592687416</v>
      </c>
      <c r="T35" s="33">
        <f t="shared" si="9"/>
        <v>697.7189011847039</v>
      </c>
      <c r="U35" s="33">
        <f t="shared" si="9"/>
        <v>743.75042839809043</v>
      </c>
      <c r="V35" s="33">
        <f t="shared" si="9"/>
        <v>793.64366224363494</v>
      </c>
      <c r="W35" s="33">
        <f t="shared" si="9"/>
        <v>818.84446617329741</v>
      </c>
      <c r="X35" s="33">
        <f t="shared" si="9"/>
        <v>896.79931626341602</v>
      </c>
      <c r="Y35" s="33">
        <f t="shared" si="9"/>
        <v>933.11611014373136</v>
      </c>
      <c r="Z35" s="33">
        <f t="shared" si="9"/>
        <v>1019.0763867649423</v>
      </c>
      <c r="AA35" s="33">
        <f t="shared" si="9"/>
        <v>967.49599675080469</v>
      </c>
      <c r="AB35" s="33">
        <f t="shared" si="9"/>
        <v>1042.5804440393983</v>
      </c>
      <c r="AC35" s="33">
        <f t="shared" si="9"/>
        <v>1105.2451341139581</v>
      </c>
      <c r="AD35" s="33">
        <f t="shared" si="9"/>
        <v>1127.5151018947099</v>
      </c>
      <c r="AE35" s="33">
        <f t="shared" si="9"/>
        <v>1189.849854237299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78.683094631957175</v>
      </c>
      <c r="D36" s="33">
        <f t="shared" si="10"/>
        <v>82.509231266545299</v>
      </c>
      <c r="E36" s="33">
        <f t="shared" si="10"/>
        <v>90.367458838396686</v>
      </c>
      <c r="F36" s="33">
        <f t="shared" si="10"/>
        <v>99.010592123178654</v>
      </c>
      <c r="G36" s="33">
        <f t="shared" si="10"/>
        <v>112.09078048912095</v>
      </c>
      <c r="H36" s="33">
        <f t="shared" si="10"/>
        <v>122.79910027651395</v>
      </c>
      <c r="I36" s="33">
        <f t="shared" si="10"/>
        <v>132.63955381362112</v>
      </c>
      <c r="J36" s="33">
        <f t="shared" si="10"/>
        <v>138.51918300732595</v>
      </c>
      <c r="K36" s="33">
        <f t="shared" si="10"/>
        <v>144.8019379599067</v>
      </c>
      <c r="L36" s="33">
        <f t="shared" si="10"/>
        <v>152.70319655295381</v>
      </c>
      <c r="M36" s="33">
        <f t="shared" si="10"/>
        <v>154.59796791850007</v>
      </c>
      <c r="N36" s="33">
        <f t="shared" si="10"/>
        <v>141.64228523426931</v>
      </c>
      <c r="O36" s="33">
        <f t="shared" si="10"/>
        <v>147.64882170213443</v>
      </c>
      <c r="P36" s="33">
        <f t="shared" si="10"/>
        <v>145.01357422422046</v>
      </c>
      <c r="Q36" s="33">
        <f t="shared" si="10"/>
        <v>150.92798108968884</v>
      </c>
      <c r="R36" s="33">
        <f t="shared" si="10"/>
        <v>152.81137659371262</v>
      </c>
      <c r="S36" s="33">
        <f t="shared" si="10"/>
        <v>147.32087763176975</v>
      </c>
      <c r="T36" s="33">
        <f t="shared" si="10"/>
        <v>158.86057866652598</v>
      </c>
      <c r="U36" s="33">
        <f t="shared" si="10"/>
        <v>166.38679121471293</v>
      </c>
      <c r="V36" s="33">
        <f t="shared" si="10"/>
        <v>189.95842604317735</v>
      </c>
      <c r="W36" s="33">
        <f t="shared" si="10"/>
        <v>224.82824328314922</v>
      </c>
      <c r="X36" s="33">
        <f t="shared" si="10"/>
        <v>228.63949500294845</v>
      </c>
      <c r="Y36" s="33">
        <f t="shared" si="10"/>
        <v>259.78165301306058</v>
      </c>
      <c r="Z36" s="33">
        <f t="shared" si="10"/>
        <v>303.10864583649129</v>
      </c>
      <c r="AA36" s="33">
        <f t="shared" si="10"/>
        <v>326.20271542926088</v>
      </c>
      <c r="AB36" s="33">
        <f t="shared" si="10"/>
        <v>338.98963542772765</v>
      </c>
      <c r="AC36" s="33">
        <f t="shared" si="10"/>
        <v>365.34832680346688</v>
      </c>
      <c r="AD36" s="33">
        <f t="shared" si="10"/>
        <v>383.62915827900514</v>
      </c>
      <c r="AE36" s="33">
        <f t="shared" si="10"/>
        <v>392.40989771599726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0.46498065581407338</v>
      </c>
      <c r="D37" s="94">
        <f>+'CO2'!D37+'abs CO2'!D37+'CH4'!D37*PCG!$C$5+N2O!D37*PCG!$C$6+HFC!D37+PFC!D37+'SF6'!D37</f>
        <v>0.56997628777208986</v>
      </c>
      <c r="E37" s="94">
        <f>+'CO2'!E37+'abs CO2'!E37+'CH4'!E37*PCG!$C$5+N2O!E37*PCG!$C$6+HFC!E37+PFC!E37+'SF6'!E37</f>
        <v>0.3374859598650532</v>
      </c>
      <c r="F37" s="94">
        <f>+'CO2'!F37+'abs CO2'!F37+'CH4'!F37*PCG!$C$5+N2O!F37*PCG!$C$6+HFC!F37+PFC!F37+'SF6'!F37</f>
        <v>0.44248159182306979</v>
      </c>
      <c r="G37" s="94">
        <f>+'CO2'!G37+'abs CO2'!G37+'CH4'!G37*PCG!$C$5+N2O!G37*PCG!$C$6+HFC!G37+PFC!G37+'SF6'!G37</f>
        <v>0.51747847179308171</v>
      </c>
      <c r="H37" s="94">
        <f>+'CO2'!H37+'abs CO2'!H37+'CH4'!H37*PCG!$C$5+N2O!H37*PCG!$C$6+HFC!H37+PFC!H37+'SF6'!H37</f>
        <v>10.045945979031655</v>
      </c>
      <c r="I37" s="94">
        <f>+'CO2'!I37+'abs CO2'!I37+'CH4'!I37*PCG!$C$5+N2O!I37*PCG!$C$6+HFC!I37+PFC!I37+'SF6'!I37</f>
        <v>20.28901278513678</v>
      </c>
      <c r="J37" s="94">
        <f>+'CO2'!J37+'abs CO2'!J37+'CH4'!J37*PCG!$C$5+N2O!J37*PCG!$C$6+HFC!J37+PFC!J37+'SF6'!J37</f>
        <v>30.359154242902267</v>
      </c>
      <c r="K37" s="94">
        <f>+'CO2'!K37+'abs CO2'!K37+'CH4'!K37*PCG!$C$5+N2O!K37*PCG!$C$6+HFC!K37+PFC!K37+'SF6'!K37</f>
        <v>40.761263685496445</v>
      </c>
      <c r="L37" s="94">
        <f>+'CO2'!L37+'abs CO2'!L37+'CH4'!L37*PCG!$C$5+N2O!L37*PCG!$C$6+HFC!L37+PFC!L37+'SF6'!L37</f>
        <v>51.145146936147917</v>
      </c>
      <c r="M37" s="94">
        <f>+'CO2'!M37+'abs CO2'!M37+'CH4'!M37*PCG!$C$5+N2O!M37*PCG!$C$6+HFC!M37+PFC!M37+'SF6'!M37</f>
        <v>59.92452547685334</v>
      </c>
      <c r="N37" s="94">
        <f>+'CO2'!N37+'abs CO2'!N37+'CH4'!N37*PCG!$C$5+N2O!N37*PCG!$C$6+HFC!N37+PFC!N37+'SF6'!N37</f>
        <v>62.273494880401707</v>
      </c>
      <c r="O37" s="94">
        <f>+'CO2'!O37+'abs CO2'!O37+'CH4'!O37*PCG!$C$5+N2O!O37*PCG!$C$6+HFC!O37+PFC!O37+'SF6'!O37</f>
        <v>72.534965897387139</v>
      </c>
      <c r="P37" s="94">
        <f>+'CO2'!P37+'abs CO2'!P37+'CH4'!P37*PCG!$C$5+N2O!P37*PCG!$C$6+HFC!P37+PFC!P37+'SF6'!P37</f>
        <v>78.326409047972845</v>
      </c>
      <c r="Q37" s="94">
        <f>+'CO2'!Q37+'abs CO2'!Q37+'CH4'!Q37*PCG!$C$5+N2O!Q37*PCG!$C$6+HFC!Q37+PFC!Q37+'SF6'!Q37</f>
        <v>90.196473436252461</v>
      </c>
      <c r="R37" s="94">
        <f>+'CO2'!R37+'abs CO2'!R37+'CH4'!R37*PCG!$C$5+N2O!R37*PCG!$C$6+HFC!R37+PFC!R37+'SF6'!R37</f>
        <v>98.476770717212673</v>
      </c>
      <c r="S37" s="94">
        <f>+'CO2'!S37+'abs CO2'!S37+'CH4'!S37*PCG!$C$5+N2O!S37*PCG!$C$6+HFC!S37+PFC!S37+'SF6'!S37</f>
        <v>103.70714473496356</v>
      </c>
      <c r="T37" s="94">
        <f>+'CO2'!T37+'abs CO2'!T37+'CH4'!T37*PCG!$C$5+N2O!T37*PCG!$C$6+HFC!T37+PFC!T37+'SF6'!T37</f>
        <v>121.86513953643141</v>
      </c>
      <c r="U37" s="94">
        <f>+'CO2'!U37+'abs CO2'!U37+'CH4'!U37*PCG!$C$5+N2O!U37*PCG!$C$6+HFC!U37+PFC!U37+'SF6'!U37</f>
        <v>139.25025407968721</v>
      </c>
      <c r="V37" s="94">
        <f>+'CO2'!V37+'abs CO2'!V37+'CH4'!V37*PCG!$C$5+N2O!V37*PCG!$C$6+HFC!V37+PFC!V37+'SF6'!V37</f>
        <v>163.81523823346842</v>
      </c>
      <c r="W37" s="94">
        <f>+'CO2'!W37+'abs CO2'!W37+'CH4'!W37*PCG!$C$5+N2O!W37*PCG!$C$6+HFC!W37+PFC!W37+'SF6'!W37</f>
        <v>198.64293698998173</v>
      </c>
      <c r="X37" s="94">
        <f>+'CO2'!X37+'abs CO2'!X37+'CH4'!X37*PCG!$C$5+N2O!X37*PCG!$C$6+HFC!X37+PFC!X37+'SF6'!X37</f>
        <v>206.45215290895408</v>
      </c>
      <c r="Y37" s="94">
        <f>+'CO2'!Y37+'abs CO2'!Y37+'CH4'!Y37*PCG!$C$5+N2O!Y37*PCG!$C$6+HFC!Y37+PFC!Y37+'SF6'!Y37</f>
        <v>239.06309565128524</v>
      </c>
      <c r="Z37" s="94">
        <f>+'CO2'!Z37+'abs CO2'!Z37+'CH4'!Z37*PCG!$C$5+N2O!Z37*PCG!$C$6+HFC!Z37+PFC!Z37+'SF6'!Z37</f>
        <v>282.97728009873521</v>
      </c>
      <c r="AA37" s="94">
        <f>+'CO2'!AA37+'abs CO2'!AA37+'CH4'!AA37*PCG!$C$5+N2O!AA37*PCG!$C$6+HFC!AA37+PFC!AA37+'SF6'!AA37</f>
        <v>308.22994125281883</v>
      </c>
      <c r="AB37" s="94">
        <f>+'CO2'!AB37+'abs CO2'!AB37+'CH4'!AB37*PCG!$C$5+N2O!AB37*PCG!$C$6+HFC!AB37+PFC!AB37+'SF6'!AB37</f>
        <v>323.50434926064713</v>
      </c>
      <c r="AC37" s="94">
        <f>+'CO2'!AC37+'abs CO2'!AC37+'CH4'!AC37*PCG!$C$5+N2O!AC37*PCG!$C$6+HFC!AC37+PFC!AC37+'SF6'!AC37</f>
        <v>351.44040440048474</v>
      </c>
      <c r="AD37" s="94">
        <f>+'CO2'!AD37+'abs CO2'!AD37+'CH4'!AD37*PCG!$C$5+N2O!AD37*PCG!$C$6+HFC!AD37+PFC!AD37+'SF6'!AD37</f>
        <v>371.72357508284699</v>
      </c>
      <c r="AE37" s="94">
        <f>+'CO2'!AE37+'abs CO2'!AE37+'CH4'!AE37*PCG!$C$5+N2O!AE37*PCG!$C$6+HFC!AE37+PFC!AE37+'SF6'!AE37</f>
        <v>382.56571038304929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78.218113976143101</v>
      </c>
      <c r="D38" s="94">
        <f>+'CO2'!D38+'abs CO2'!D38+'CH4'!D38*PCG!$C$5+N2O!D38*PCG!$C$6+HFC!D38+PFC!D38+'SF6'!D38</f>
        <v>81.939254978773207</v>
      </c>
      <c r="E38" s="94">
        <f>+'CO2'!E38+'abs CO2'!E38+'CH4'!E38*PCG!$C$5+N2O!E38*PCG!$C$6+HFC!E38+PFC!E38+'SF6'!E38</f>
        <v>90.029972878531638</v>
      </c>
      <c r="F38" s="94">
        <f>+'CO2'!F38+'abs CO2'!F38+'CH4'!F38*PCG!$C$5+N2O!F38*PCG!$C$6+HFC!F38+PFC!F38+'SF6'!F38</f>
        <v>98.568110531355586</v>
      </c>
      <c r="G38" s="94">
        <f>+'CO2'!G38+'abs CO2'!G38+'CH4'!G38*PCG!$C$5+N2O!G38*PCG!$C$6+HFC!G38+PFC!G38+'SF6'!G38</f>
        <v>111.57330201732786</v>
      </c>
      <c r="H38" s="94">
        <f>+'CO2'!H38+'abs CO2'!H38+'CH4'!H38*PCG!$C$5+N2O!H38*PCG!$C$6+HFC!H38+PFC!H38+'SF6'!H38</f>
        <v>112.7531542974823</v>
      </c>
      <c r="I38" s="94">
        <f>+'CO2'!I38+'abs CO2'!I38+'CH4'!I38*PCG!$C$5+N2O!I38*PCG!$C$6+HFC!I38+PFC!I38+'SF6'!I38</f>
        <v>112.35054102848433</v>
      </c>
      <c r="J38" s="94">
        <f>+'CO2'!J38+'abs CO2'!J38+'CH4'!J38*PCG!$C$5+N2O!J38*PCG!$C$6+HFC!J38+PFC!J38+'SF6'!J38</f>
        <v>108.16002876442369</v>
      </c>
      <c r="K38" s="94">
        <f>+'CO2'!K38+'abs CO2'!K38+'CH4'!K38*PCG!$C$5+N2O!K38*PCG!$C$6+HFC!K38+PFC!K38+'SF6'!K38</f>
        <v>104.04067427441024</v>
      </c>
      <c r="L38" s="94">
        <f>+'CO2'!L38+'abs CO2'!L38+'CH4'!L38*PCG!$C$5+N2O!L38*PCG!$C$6+HFC!L38+PFC!L38+'SF6'!L38</f>
        <v>101.55804961680589</v>
      </c>
      <c r="M38" s="94">
        <f>+'CO2'!M38+'abs CO2'!M38+'CH4'!M38*PCG!$C$5+N2O!M38*PCG!$C$6+HFC!M38+PFC!M38+'SF6'!M38</f>
        <v>94.673442441646728</v>
      </c>
      <c r="N38" s="94">
        <f>+'CO2'!N38+'abs CO2'!N38+'CH4'!N38*PCG!$C$5+N2O!N38*PCG!$C$6+HFC!N38+PFC!N38+'SF6'!N38</f>
        <v>79.368790353867595</v>
      </c>
      <c r="O38" s="94">
        <f>+'CO2'!O38+'abs CO2'!O38+'CH4'!O38*PCG!$C$5+N2O!O38*PCG!$C$6+HFC!O38+PFC!O38+'SF6'!O38</f>
        <v>75.113855804747288</v>
      </c>
      <c r="P38" s="94">
        <f>+'CO2'!P38+'abs CO2'!P38+'CH4'!P38*PCG!$C$5+N2O!P38*PCG!$C$6+HFC!P38+PFC!P38+'SF6'!P38</f>
        <v>66.687165176247618</v>
      </c>
      <c r="Q38" s="94">
        <f>+'CO2'!Q38+'abs CO2'!Q38+'CH4'!Q38*PCG!$C$5+N2O!Q38*PCG!$C$6+HFC!Q38+PFC!Q38+'SF6'!Q38</f>
        <v>60.731507653436381</v>
      </c>
      <c r="R38" s="94">
        <f>+'CO2'!R38+'abs CO2'!R38+'CH4'!R38*PCG!$C$5+N2O!R38*PCG!$C$6+HFC!R38+PFC!R38+'SF6'!R38</f>
        <v>54.33460587649995</v>
      </c>
      <c r="S38" s="94">
        <f>+'CO2'!S38+'abs CO2'!S38+'CH4'!S38*PCG!$C$5+N2O!S38*PCG!$C$6+HFC!S38+PFC!S38+'SF6'!S38</f>
        <v>43.613732896806198</v>
      </c>
      <c r="T38" s="94">
        <f>+'CO2'!T38+'abs CO2'!T38+'CH4'!T38*PCG!$C$5+N2O!T38*PCG!$C$6+HFC!T38+PFC!T38+'SF6'!T38</f>
        <v>36.995439130094567</v>
      </c>
      <c r="U38" s="94">
        <f>+'CO2'!U38+'abs CO2'!U38+'CH4'!U38*PCG!$C$5+N2O!U38*PCG!$C$6+HFC!U38+PFC!U38+'SF6'!U38</f>
        <v>27.136537135025709</v>
      </c>
      <c r="V38" s="94">
        <f>+'CO2'!V38+'abs CO2'!V38+'CH4'!V38*PCG!$C$5+N2O!V38*PCG!$C$6+HFC!V38+PFC!V38+'SF6'!V38</f>
        <v>26.143187809708945</v>
      </c>
      <c r="W38" s="94">
        <f>+'CO2'!W38+'abs CO2'!W38+'CH4'!W38*PCG!$C$5+N2O!W38*PCG!$C$6+HFC!W38+PFC!W38+'SF6'!W38</f>
        <v>26.185306293167496</v>
      </c>
      <c r="X38" s="94">
        <f>+'CO2'!X38+'abs CO2'!X38+'CH4'!X38*PCG!$C$5+N2O!X38*PCG!$C$6+HFC!X38+PFC!X38+'SF6'!X38</f>
        <v>22.187342093994374</v>
      </c>
      <c r="Y38" s="94">
        <f>+'CO2'!Y38+'abs CO2'!Y38+'CH4'!Y38*PCG!$C$5+N2O!Y38*PCG!$C$6+HFC!Y38+PFC!Y38+'SF6'!Y38</f>
        <v>20.718557361775368</v>
      </c>
      <c r="Z38" s="94">
        <f>+'CO2'!Z38+'abs CO2'!Z38+'CH4'!Z38*PCG!$C$5+N2O!Z38*PCG!$C$6+HFC!Z38+PFC!Z38+'SF6'!Z38</f>
        <v>20.131365737756084</v>
      </c>
      <c r="AA38" s="94">
        <f>+'CO2'!AA38+'abs CO2'!AA38+'CH4'!AA38*PCG!$C$5+N2O!AA38*PCG!$C$6+HFC!AA38+PFC!AA38+'SF6'!AA38</f>
        <v>17.972774176442019</v>
      </c>
      <c r="AB38" s="94">
        <f>+'CO2'!AB38+'abs CO2'!AB38+'CH4'!AB38*PCG!$C$5+N2O!AB38*PCG!$C$6+HFC!AB38+PFC!AB38+'SF6'!AB38</f>
        <v>15.485286167080533</v>
      </c>
      <c r="AC38" s="94">
        <f>+'CO2'!AC38+'abs CO2'!AC38+'CH4'!AC38*PCG!$C$5+N2O!AC38*PCG!$C$6+HFC!AC38+PFC!AC38+'SF6'!AC38</f>
        <v>13.90792240298213</v>
      </c>
      <c r="AD38" s="94">
        <f>+'CO2'!AD38+'abs CO2'!AD38+'CH4'!AD38*PCG!$C$5+N2O!AD38*PCG!$C$6+HFC!AD38+PFC!AD38+'SF6'!AD38</f>
        <v>11.905583196158142</v>
      </c>
      <c r="AE38" s="94">
        <f>+'CO2'!AE38+'abs CO2'!AE38+'CH4'!AE38*PCG!$C$5+N2O!AE38*PCG!$C$6+HFC!AE38+PFC!AE38+'SF6'!AE38</f>
        <v>9.8441873329479712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86.137207404556847</v>
      </c>
      <c r="D39" s="33">
        <f t="shared" si="11"/>
        <v>90.243841778026805</v>
      </c>
      <c r="E39" s="33">
        <f t="shared" si="11"/>
        <v>99.191187599242781</v>
      </c>
      <c r="F39" s="33">
        <f t="shared" si="11"/>
        <v>108.61765591240371</v>
      </c>
      <c r="G39" s="33">
        <f t="shared" si="11"/>
        <v>123.02404439784904</v>
      </c>
      <c r="H39" s="33">
        <f t="shared" si="11"/>
        <v>133.19189924132124</v>
      </c>
      <c r="I39" s="33">
        <f t="shared" si="11"/>
        <v>142.51269165152138</v>
      </c>
      <c r="J39" s="33">
        <f t="shared" si="11"/>
        <v>147.7805341921505</v>
      </c>
      <c r="K39" s="33">
        <f t="shared" si="11"/>
        <v>153.65390029243159</v>
      </c>
      <c r="L39" s="33">
        <f t="shared" si="11"/>
        <v>162.16476307401712</v>
      </c>
      <c r="M39" s="33">
        <f t="shared" si="11"/>
        <v>165.50588784764645</v>
      </c>
      <c r="N39" s="33">
        <f t="shared" si="11"/>
        <v>152.25126318961256</v>
      </c>
      <c r="O39" s="33">
        <f t="shared" si="11"/>
        <v>157.79753768669414</v>
      </c>
      <c r="P39" s="33">
        <f t="shared" si="11"/>
        <v>156.60678254479151</v>
      </c>
      <c r="Q39" s="33">
        <f t="shared" si="11"/>
        <v>148.15228595350524</v>
      </c>
      <c r="R39" s="33">
        <f t="shared" si="11"/>
        <v>164.46373992782321</v>
      </c>
      <c r="S39" s="33">
        <f t="shared" si="11"/>
        <v>162.53858949147798</v>
      </c>
      <c r="T39" s="33">
        <f t="shared" si="11"/>
        <v>173.83493861923611</v>
      </c>
      <c r="U39" s="33">
        <f t="shared" si="11"/>
        <v>176.9972369892759</v>
      </c>
      <c r="V39" s="33">
        <f t="shared" si="11"/>
        <v>195.90696254836473</v>
      </c>
      <c r="W39" s="33">
        <f t="shared" si="11"/>
        <v>206.0817894517082</v>
      </c>
      <c r="X39" s="33">
        <f t="shared" si="11"/>
        <v>227.83492455337418</v>
      </c>
      <c r="Y39" s="33">
        <f t="shared" si="11"/>
        <v>243.39354018324698</v>
      </c>
      <c r="Z39" s="33">
        <f t="shared" si="11"/>
        <v>264.36462180494038</v>
      </c>
      <c r="AA39" s="33">
        <f t="shared" si="11"/>
        <v>252.1618799713612</v>
      </c>
      <c r="AB39" s="33">
        <f t="shared" si="11"/>
        <v>278.9046154637295</v>
      </c>
      <c r="AC39" s="33">
        <f t="shared" si="11"/>
        <v>295.09238977885849</v>
      </c>
      <c r="AD39" s="33">
        <f t="shared" si="11"/>
        <v>303.78992766026425</v>
      </c>
      <c r="AE39" s="33">
        <f t="shared" si="11"/>
        <v>320.16012231104003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6.783480843378682E-15</v>
      </c>
      <c r="H40" s="94">
        <f>+'CO2'!H40+'abs CO2'!H40+'CH4'!H40*PCG!$C$5+N2O!H40*PCG!$C$6+HFC!H40+PFC!H40+'SF6'!H40</f>
        <v>8.6229478390140351</v>
      </c>
      <c r="I40" s="94">
        <f>+'CO2'!I40+'abs CO2'!I40+'CH4'!I40*PCG!$C$5+N2O!I40*PCG!$C$6+HFC!I40+PFC!I40+'SF6'!I40</f>
        <v>18.117850560598924</v>
      </c>
      <c r="J40" s="94">
        <f>+'CO2'!J40+'abs CO2'!J40+'CH4'!J40*PCG!$C$5+N2O!J40*PCG!$C$6+HFC!J40+PFC!J40+'SF6'!J40</f>
        <v>27.730502286861967</v>
      </c>
      <c r="K40" s="94">
        <f>+'CO2'!K40+'abs CO2'!K40+'CH4'!K40*PCG!$C$5+N2O!K40*PCG!$C$6+HFC!K40+PFC!K40+'SF6'!K40</f>
        <v>37.864248697751144</v>
      </c>
      <c r="L40" s="94">
        <f>+'CO2'!L40+'abs CO2'!L40+'CH4'!L40*PCG!$C$5+N2O!L40*PCG!$C$6+HFC!L40+PFC!L40+'SF6'!L40</f>
        <v>49.033673926611513</v>
      </c>
      <c r="M40" s="94">
        <f>+'CO2'!M40+'abs CO2'!M40+'CH4'!M40*PCG!$C$5+N2O!M40*PCG!$C$6+HFC!M40+PFC!M40+'SF6'!M40</f>
        <v>59.2404690436436</v>
      </c>
      <c r="N40" s="94">
        <f>+'CO2'!N40+'abs CO2'!N40+'CH4'!N40*PCG!$C$5+N2O!N40*PCG!$C$6+HFC!N40+PFC!N40+'SF6'!N40</f>
        <v>62.950988077112093</v>
      </c>
      <c r="O40" s="94">
        <f>+'CO2'!O40+'abs CO2'!O40+'CH4'!O40*PCG!$C$5+N2O!O40*PCG!$C$6+HFC!O40+PFC!O40+'SF6'!O40</f>
        <v>73.970574032510143</v>
      </c>
      <c r="P40" s="94">
        <f>+'CO2'!P40+'abs CO2'!P40+'CH4'!P40*PCG!$C$5+N2O!P40*PCG!$C$6+HFC!P40+PFC!P40+'SF6'!P40</f>
        <v>82.248400263685639</v>
      </c>
      <c r="Q40" s="94">
        <f>+'CO2'!Q40+'abs CO2'!Q40+'CH4'!Q40*PCG!$C$5+N2O!Q40*PCG!$C$6+HFC!Q40+PFC!Q40+'SF6'!Q40</f>
        <v>86.415037868338061</v>
      </c>
      <c r="R40" s="94">
        <f>+'CO2'!R40+'abs CO2'!R40+'CH4'!R40*PCG!$C$5+N2O!R40*PCG!$C$6+HFC!R40+PFC!R40+'SF6'!R40</f>
        <v>105.78105946627176</v>
      </c>
      <c r="S40" s="94">
        <f>+'CO2'!S40+'abs CO2'!S40+'CH4'!S40*PCG!$C$5+N2O!S40*PCG!$C$6+HFC!S40+PFC!S40+'SF6'!S40</f>
        <v>114.67179591519672</v>
      </c>
      <c r="T40" s="94">
        <f>+'CO2'!T40+'abs CO2'!T40+'CH4'!T40*PCG!$C$5+N2O!T40*PCG!$C$6+HFC!T40+PFC!T40+'SF6'!T40</f>
        <v>133.84287136075062</v>
      </c>
      <c r="U40" s="94">
        <f>+'CO2'!U40+'abs CO2'!U40+'CH4'!U40*PCG!$C$5+N2O!U40*PCG!$C$6+HFC!U40+PFC!U40+'SF6'!U40</f>
        <v>148.44415946250106</v>
      </c>
      <c r="V40" s="94">
        <f>+'CO2'!V40+'abs CO2'!V40+'CH4'!V40*PCG!$C$5+N2O!V40*PCG!$C$6+HFC!V40+PFC!V40+'SF6'!V40</f>
        <v>167.5997709925586</v>
      </c>
      <c r="W40" s="94">
        <f>+'CO2'!W40+'abs CO2'!W40+'CH4'!W40*PCG!$C$5+N2O!W40*PCG!$C$6+HFC!W40+PFC!W40+'SF6'!W40</f>
        <v>179.10011701246233</v>
      </c>
      <c r="X40" s="94">
        <f>+'CO2'!X40+'abs CO2'!X40+'CH4'!X40*PCG!$C$5+N2O!X40*PCG!$C$6+HFC!X40+PFC!X40+'SF6'!X40</f>
        <v>203.85512008850284</v>
      </c>
      <c r="Y40" s="94">
        <f>+'CO2'!Y40+'abs CO2'!Y40+'CH4'!Y40*PCG!$C$5+N2O!Y40*PCG!$C$6+HFC!Y40+PFC!Y40+'SF6'!Y40</f>
        <v>220.84098231048964</v>
      </c>
      <c r="Z40" s="94">
        <f>+'CO2'!Z40+'abs CO2'!Z40+'CH4'!Z40*PCG!$C$5+N2O!Z40*PCG!$C$6+HFC!Z40+PFC!Z40+'SF6'!Z40</f>
        <v>242.56497182818083</v>
      </c>
      <c r="AA40" s="94">
        <f>+'CO2'!AA40+'abs CO2'!AA40+'CH4'!AA40*PCG!$C$5+N2O!AA40*PCG!$C$6+HFC!AA40+PFC!AA40+'SF6'!AA40</f>
        <v>232.07137204342052</v>
      </c>
      <c r="AB40" s="94">
        <f>+'CO2'!AB40+'abs CO2'!AB40+'CH4'!AB40*PCG!$C$5+N2O!AB40*PCG!$C$6+HFC!AB40+PFC!AB40+'SF6'!AB40</f>
        <v>260.42440354999798</v>
      </c>
      <c r="AC40" s="94">
        <f>+'CO2'!AC40+'abs CO2'!AC40+'CH4'!AC40*PCG!$C$5+N2O!AC40*PCG!$C$6+HFC!AC40+PFC!AC40+'SF6'!AC40</f>
        <v>277.87621521627085</v>
      </c>
      <c r="AD40" s="94">
        <f>+'CO2'!AD40+'abs CO2'!AD40+'CH4'!AD40*PCG!$C$5+N2O!AD40*PCG!$C$6+HFC!AD40+PFC!AD40+'SF6'!AD40</f>
        <v>288.08069915706409</v>
      </c>
      <c r="AE40" s="94">
        <f>+'CO2'!AE40+'abs CO2'!AE40+'CH4'!AE40*PCG!$C$5+N2O!AE40*PCG!$C$6+HFC!AE40+PFC!AE40+'SF6'!AE40</f>
        <v>306.6268350424458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86.137207404556847</v>
      </c>
      <c r="D41" s="94">
        <f>+'CO2'!D41+'abs CO2'!D41+'CH4'!D41*PCG!$C$5+N2O!D41*PCG!$C$6+HFC!D41+PFC!D41+'SF6'!D41</f>
        <v>90.243841778026805</v>
      </c>
      <c r="E41" s="94">
        <f>+'CO2'!E41+'abs CO2'!E41+'CH4'!E41*PCG!$C$5+N2O!E41*PCG!$C$6+HFC!E41+PFC!E41+'SF6'!E41</f>
        <v>99.191187599242781</v>
      </c>
      <c r="F41" s="94">
        <f>+'CO2'!F41+'abs CO2'!F41+'CH4'!F41*PCG!$C$5+N2O!F41*PCG!$C$6+HFC!F41+PFC!F41+'SF6'!F41</f>
        <v>108.61765591240371</v>
      </c>
      <c r="G41" s="94">
        <f>+'CO2'!G41+'abs CO2'!G41+'CH4'!G41*PCG!$C$5+N2O!G41*PCG!$C$6+HFC!G41+PFC!G41+'SF6'!G41</f>
        <v>123.02404439784904</v>
      </c>
      <c r="H41" s="94">
        <f>+'CO2'!H41+'abs CO2'!H41+'CH4'!H41*PCG!$C$5+N2O!H41*PCG!$C$6+HFC!H41+PFC!H41+'SF6'!H41</f>
        <v>124.56895140230721</v>
      </c>
      <c r="I41" s="94">
        <f>+'CO2'!I41+'abs CO2'!I41+'CH4'!I41*PCG!$C$5+N2O!I41*PCG!$C$6+HFC!I41+PFC!I41+'SF6'!I41</f>
        <v>124.39484109092245</v>
      </c>
      <c r="J41" s="94">
        <f>+'CO2'!J41+'abs CO2'!J41+'CH4'!J41*PCG!$C$5+N2O!J41*PCG!$C$6+HFC!J41+PFC!J41+'SF6'!J41</f>
        <v>120.05003190528852</v>
      </c>
      <c r="K41" s="94">
        <f>+'CO2'!K41+'abs CO2'!K41+'CH4'!K41*PCG!$C$5+N2O!K41*PCG!$C$6+HFC!K41+PFC!K41+'SF6'!K41</f>
        <v>115.78965159468044</v>
      </c>
      <c r="L41" s="94">
        <f>+'CO2'!L41+'abs CO2'!L41+'CH4'!L41*PCG!$C$5+N2O!L41*PCG!$C$6+HFC!L41+PFC!L41+'SF6'!L41</f>
        <v>113.13108914740562</v>
      </c>
      <c r="M41" s="94">
        <f>+'CO2'!M41+'abs CO2'!M41+'CH4'!M41*PCG!$C$5+N2O!M41*PCG!$C$6+HFC!M41+PFC!M41+'SF6'!M41</f>
        <v>106.26541880400285</v>
      </c>
      <c r="N41" s="94">
        <f>+'CO2'!N41+'abs CO2'!N41+'CH4'!N41*PCG!$C$5+N2O!N41*PCG!$C$6+HFC!N41+PFC!N41+'SF6'!N41</f>
        <v>89.300275112500458</v>
      </c>
      <c r="O41" s="94">
        <f>+'CO2'!O41+'abs CO2'!O41+'CH4'!O41*PCG!$C$5+N2O!O41*PCG!$C$6+HFC!O41+PFC!O41+'SF6'!O41</f>
        <v>83.826963654183999</v>
      </c>
      <c r="P41" s="94">
        <f>+'CO2'!P41+'abs CO2'!P41+'CH4'!P41*PCG!$C$5+N2O!P41*PCG!$C$6+HFC!P41+PFC!P41+'SF6'!P41</f>
        <v>74.358382281105875</v>
      </c>
      <c r="Q41" s="94">
        <f>+'CO2'!Q41+'abs CO2'!Q41+'CH4'!Q41*PCG!$C$5+N2O!Q41*PCG!$C$6+HFC!Q41+PFC!Q41+'SF6'!Q41</f>
        <v>61.737248085167181</v>
      </c>
      <c r="R41" s="94">
        <f>+'CO2'!R41+'abs CO2'!R41+'CH4'!R41*PCG!$C$5+N2O!R41*PCG!$C$6+HFC!R41+PFC!R41+'SF6'!R41</f>
        <v>58.682680461551456</v>
      </c>
      <c r="S41" s="94">
        <f>+'CO2'!S41+'abs CO2'!S41+'CH4'!S41*PCG!$C$5+N2O!S41*PCG!$C$6+HFC!S41+PFC!S41+'SF6'!S41</f>
        <v>47.866793576281246</v>
      </c>
      <c r="T41" s="94">
        <f>+'CO2'!T41+'abs CO2'!T41+'CH4'!T41*PCG!$C$5+N2O!T41*PCG!$C$6+HFC!T41+PFC!T41+'SF6'!T41</f>
        <v>39.992067258485498</v>
      </c>
      <c r="U41" s="94">
        <f>+'CO2'!U41+'abs CO2'!U41+'CH4'!U41*PCG!$C$5+N2O!U41*PCG!$C$6+HFC!U41+PFC!U41+'SF6'!U41</f>
        <v>28.553077526774832</v>
      </c>
      <c r="V41" s="94">
        <f>+'CO2'!V41+'abs CO2'!V41+'CH4'!V41*PCG!$C$5+N2O!V41*PCG!$C$6+HFC!V41+PFC!V41+'SF6'!V41</f>
        <v>28.307191555806131</v>
      </c>
      <c r="W41" s="94">
        <f>+'CO2'!W41+'abs CO2'!W41+'CH4'!W41*PCG!$C$5+N2O!W41*PCG!$C$6+HFC!W41+PFC!W41+'SF6'!W41</f>
        <v>26.981672439245862</v>
      </c>
      <c r="X41" s="94">
        <f>+'CO2'!X41+'abs CO2'!X41+'CH4'!X41*PCG!$C$5+N2O!X41*PCG!$C$6+HFC!X41+PFC!X41+'SF6'!X41</f>
        <v>23.979804464871325</v>
      </c>
      <c r="Y41" s="94">
        <f>+'CO2'!Y41+'abs CO2'!Y41+'CH4'!Y41*PCG!$C$5+N2O!Y41*PCG!$C$6+HFC!Y41+PFC!Y41+'SF6'!Y41</f>
        <v>22.552557872757358</v>
      </c>
      <c r="Z41" s="94">
        <f>+'CO2'!Z41+'abs CO2'!Z41+'CH4'!Z41*PCG!$C$5+N2O!Z41*PCG!$C$6+HFC!Z41+PFC!Z41+'SF6'!Z41</f>
        <v>21.79964997675955</v>
      </c>
      <c r="AA41" s="94">
        <f>+'CO2'!AA41+'abs CO2'!AA41+'CH4'!AA41*PCG!$C$5+N2O!AA41*PCG!$C$6+HFC!AA41+PFC!AA41+'SF6'!AA41</f>
        <v>20.090507927940681</v>
      </c>
      <c r="AB41" s="94">
        <f>+'CO2'!AB41+'abs CO2'!AB41+'CH4'!AB41*PCG!$C$5+N2O!AB41*PCG!$C$6+HFC!AB41+PFC!AB41+'SF6'!AB41</f>
        <v>18.480211913731498</v>
      </c>
      <c r="AC41" s="94">
        <f>+'CO2'!AC41+'abs CO2'!AC41+'CH4'!AC41*PCG!$C$5+N2O!AC41*PCG!$C$6+HFC!AC41+PFC!AC41+'SF6'!AC41</f>
        <v>17.216174562587618</v>
      </c>
      <c r="AD41" s="94">
        <f>+'CO2'!AD41+'abs CO2'!AD41+'CH4'!AD41*PCG!$C$5+N2O!AD41*PCG!$C$6+HFC!AD41+PFC!AD41+'SF6'!AD41</f>
        <v>15.709228503200189</v>
      </c>
      <c r="AE41" s="94">
        <f>+'CO2'!AE41+'abs CO2'!AE41+'CH4'!AE41*PCG!$C$5+N2O!AE41*PCG!$C$6+HFC!AE41+PFC!AE41+'SF6'!AE41</f>
        <v>13.533287268594224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116.52651495459986</v>
      </c>
      <c r="D42" s="94">
        <f>+'CO2'!D42+'abs CO2'!D42+'CH4'!D42*PCG!$C$5+N2O!D42*PCG!$C$6+HFC!D42+PFC!D42+'SF6'!D42</f>
        <v>121.22259518880851</v>
      </c>
      <c r="E42" s="94">
        <f>+'CO2'!E42+'abs CO2'!E42+'CH4'!E42*PCG!$C$5+N2O!E42*PCG!$C$6+HFC!E42+PFC!E42+'SF6'!E42</f>
        <v>129.5452166030741</v>
      </c>
      <c r="F42" s="94">
        <f>+'CO2'!F42+'abs CO2'!F42+'CH4'!F42*PCG!$C$5+N2O!F42*PCG!$C$6+HFC!F42+PFC!F42+'SF6'!F42</f>
        <v>145.8159184606622</v>
      </c>
      <c r="G42" s="94">
        <f>+'CO2'!G42+'abs CO2'!G42+'CH4'!G42*PCG!$C$5+N2O!G42*PCG!$C$6+HFC!G42+PFC!G42+'SF6'!G42</f>
        <v>163.27205827990403</v>
      </c>
      <c r="H42" s="94">
        <f>+'CO2'!H42+'abs CO2'!H42+'CH4'!H42*PCG!$C$5+N2O!H42*PCG!$C$6+HFC!H42+PFC!H42+'SF6'!H42</f>
        <v>179.99858932903382</v>
      </c>
      <c r="I42" s="94">
        <f>+'CO2'!I42+'abs CO2'!I42+'CH4'!I42*PCG!$C$5+N2O!I42*PCG!$C$6+HFC!I42+PFC!I42+'SF6'!I42</f>
        <v>196.28811319931603</v>
      </c>
      <c r="J42" s="94">
        <f>+'CO2'!J42+'abs CO2'!J42+'CH4'!J42*PCG!$C$5+N2O!J42*PCG!$C$6+HFC!J42+PFC!J42+'SF6'!J42</f>
        <v>207.45339205021037</v>
      </c>
      <c r="K42" s="94">
        <f>+'CO2'!K42+'abs CO2'!K42+'CH4'!K42*PCG!$C$5+N2O!K42*PCG!$C$6+HFC!K42+PFC!K42+'SF6'!K42</f>
        <v>221.15141355233513</v>
      </c>
      <c r="L42" s="94">
        <f>+'CO2'!L42+'abs CO2'!L42+'CH4'!L42*PCG!$C$5+N2O!L42*PCG!$C$6+HFC!L42+PFC!L42+'SF6'!L42</f>
        <v>228.39701326769489</v>
      </c>
      <c r="M42" s="94">
        <f>+'CO2'!M42+'abs CO2'!M42+'CH4'!M42*PCG!$C$5+N2O!M42*PCG!$C$6+HFC!M42+PFC!M42+'SF6'!M42</f>
        <v>239.78664106356584</v>
      </c>
      <c r="N42" s="94">
        <f>+'CO2'!N42+'abs CO2'!N42+'CH4'!N42*PCG!$C$5+N2O!N42*PCG!$C$6+HFC!N42+PFC!N42+'SF6'!N42</f>
        <v>231.65082375979662</v>
      </c>
      <c r="O42" s="94">
        <f>+'CO2'!O42+'abs CO2'!O42+'CH4'!O42*PCG!$C$5+N2O!O42*PCG!$C$6+HFC!O42+PFC!O42+'SF6'!O42</f>
        <v>231.3782445805785</v>
      </c>
      <c r="P42" s="94">
        <f>+'CO2'!P42+'abs CO2'!P42+'CH4'!P42*PCG!$C$5+N2O!P42*PCG!$C$6+HFC!P42+PFC!P42+'SF6'!P42</f>
        <v>256.29023246815535</v>
      </c>
      <c r="Q42" s="94">
        <f>+'CO2'!Q42+'abs CO2'!Q42+'CH4'!Q42*PCG!$C$5+N2O!Q42*PCG!$C$6+HFC!Q42+PFC!Q42+'SF6'!Q42</f>
        <v>273.2735316406002</v>
      </c>
      <c r="R42" s="94">
        <f>+'CO2'!R42+'abs CO2'!R42+'CH4'!R42*PCG!$C$5+N2O!R42*PCG!$C$6+HFC!R42+PFC!R42+'SF6'!R42</f>
        <v>290.69091590869539</v>
      </c>
      <c r="S42" s="94">
        <f>+'CO2'!S42+'abs CO2'!S42+'CH4'!S42*PCG!$C$5+N2O!S42*PCG!$C$6+HFC!S42+PFC!S42+'SF6'!S42</f>
        <v>333.86489072317988</v>
      </c>
      <c r="T42" s="94">
        <f>+'CO2'!T42+'abs CO2'!T42+'CH4'!T42*PCG!$C$5+N2O!T42*PCG!$C$6+HFC!T42+PFC!T42+'SF6'!T42</f>
        <v>364.14598227411307</v>
      </c>
      <c r="U42" s="94">
        <f>+'CO2'!U42+'abs CO2'!U42+'CH4'!U42*PCG!$C$5+N2O!U42*PCG!$C$6+HFC!U42+PFC!U42+'SF6'!U42</f>
        <v>399.0651031298425</v>
      </c>
      <c r="V42" s="94">
        <f>+'CO2'!V42+'abs CO2'!V42+'CH4'!V42*PCG!$C$5+N2O!V42*PCG!$C$6+HFC!V42+PFC!V42+'SF6'!V42</f>
        <v>406.27337883086892</v>
      </c>
      <c r="W42" s="94">
        <f>+'CO2'!W42+'abs CO2'!W42+'CH4'!W42*PCG!$C$5+N2O!W42*PCG!$C$6+HFC!W42+PFC!W42+'SF6'!W42</f>
        <v>386.2377315329656</v>
      </c>
      <c r="X42" s="94">
        <f>+'CO2'!X42+'abs CO2'!X42+'CH4'!X42*PCG!$C$5+N2O!X42*PCG!$C$6+HFC!X42+PFC!X42+'SF6'!X42</f>
        <v>438.64557568686479</v>
      </c>
      <c r="Y42" s="94">
        <f>+'CO2'!Y42+'abs CO2'!Y42+'CH4'!Y42*PCG!$C$5+N2O!Y42*PCG!$C$6+HFC!Y42+PFC!Y42+'SF6'!Y42</f>
        <v>427.77958793919811</v>
      </c>
      <c r="Z42" s="94">
        <f>+'CO2'!Z42+'abs CO2'!Z42+'CH4'!Z42*PCG!$C$5+N2O!Z42*PCG!$C$6+HFC!Z42+PFC!Z42+'SF6'!Z42</f>
        <v>448.93814124210553</v>
      </c>
      <c r="AA42" s="94">
        <f>+'CO2'!AA42+'abs CO2'!AA42+'CH4'!AA42*PCG!$C$5+N2O!AA42*PCG!$C$6+HFC!AA42+PFC!AA42+'SF6'!AA42</f>
        <v>386.02631759420439</v>
      </c>
      <c r="AB42" s="94">
        <f>+'CO2'!AB42+'abs CO2'!AB42+'CH4'!AB42*PCG!$C$5+N2O!AB42*PCG!$C$6+HFC!AB42+PFC!AB42+'SF6'!AB42</f>
        <v>421.55994180198286</v>
      </c>
      <c r="AC42" s="94">
        <f>+'CO2'!AC42+'abs CO2'!AC42+'CH4'!AC42*PCG!$C$5+N2O!AC42*PCG!$C$6+HFC!AC42+PFC!AC42+'SF6'!AC42</f>
        <v>441.42681503323945</v>
      </c>
      <c r="AD42" s="94">
        <f>+'CO2'!AD42+'abs CO2'!AD42+'CH4'!AD42*PCG!$C$5+N2O!AD42*PCG!$C$6+HFC!AD42+PFC!AD42+'SF6'!AD42</f>
        <v>436.60716266733442</v>
      </c>
      <c r="AE42" s="94">
        <f>+'CO2'!AE42+'abs CO2'!AE42+'CH4'!AE42*PCG!$C$5+N2O!AE42*PCG!$C$6+HFC!AE42+PFC!AE42+'SF6'!AE42</f>
        <v>473.76455651740196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0.72554848725986087</v>
      </c>
      <c r="D43" s="94">
        <f>+'CO2'!D43+'abs CO2'!D43+'CH4'!D43*PCG!$C$5+N2O!D43*PCG!$C$6+HFC!D43+PFC!D43+'SF6'!D43</f>
        <v>0.72921772593528211</v>
      </c>
      <c r="E43" s="94">
        <f>+'CO2'!E43+'abs CO2'!E43+'CH4'!E43*PCG!$C$5+N2O!E43*PCG!$C$6+HFC!E43+PFC!E43+'SF6'!E43</f>
        <v>0.78212470145827739</v>
      </c>
      <c r="F43" s="94">
        <f>+'CO2'!F43+'abs CO2'!F43+'CH4'!F43*PCG!$C$5+N2O!F43*PCG!$C$6+HFC!F43+PFC!F43+'SF6'!F43</f>
        <v>0.80427917377086267</v>
      </c>
      <c r="G43" s="94">
        <f>+'CO2'!G43+'abs CO2'!G43+'CH4'!G43*PCG!$C$5+N2O!G43*PCG!$C$6+HFC!G43+PFC!G43+'SF6'!G43</f>
        <v>0.88215569152963624</v>
      </c>
      <c r="H43" s="94">
        <f>+'CO2'!H43+'abs CO2'!H43+'CH4'!H43*PCG!$C$5+N2O!H43*PCG!$C$6+HFC!H43+PFC!H43+'SF6'!H43</f>
        <v>0.86096618968206462</v>
      </c>
      <c r="I43" s="94">
        <f>+'CO2'!I43+'abs CO2'!I43+'CH4'!I43*PCG!$C$5+N2O!I43*PCG!$C$6+HFC!I43+PFC!I43+'SF6'!I43</f>
        <v>0.83249860364233286</v>
      </c>
      <c r="J43" s="94">
        <f>+'CO2'!J43+'abs CO2'!J43+'CH4'!J43*PCG!$C$5+N2O!J43*PCG!$C$6+HFC!J43+PFC!J43+'SF6'!J43</f>
        <v>0.78231236456803877</v>
      </c>
      <c r="K43" s="94">
        <f>+'CO2'!K43+'abs CO2'!K43+'CH4'!K43*PCG!$C$5+N2O!K43*PCG!$C$6+HFC!K43+PFC!K43+'SF6'!K43</f>
        <v>0.73602430449678014</v>
      </c>
      <c r="L43" s="94">
        <f>+'CO2'!L43+'abs CO2'!L43+'CH4'!L43*PCG!$C$5+N2O!L43*PCG!$C$6+HFC!L43+PFC!L43+'SF6'!L43</f>
        <v>0.70188659733886716</v>
      </c>
      <c r="M43" s="94">
        <f>+'CO2'!M43+'abs CO2'!M43+'CH4'!M43*PCG!$C$5+N2O!M43*PCG!$C$6+HFC!M43+PFC!M43+'SF6'!M43</f>
        <v>0.59447496201583572</v>
      </c>
      <c r="N43" s="94">
        <f>+'CO2'!N43+'abs CO2'!N43+'CH4'!N43*PCG!$C$5+N2O!N43*PCG!$C$6+HFC!N43+PFC!N43+'SF6'!N43</f>
        <v>0.49682174715636807</v>
      </c>
      <c r="O43" s="94">
        <f>+'CO2'!O43+'abs CO2'!O43+'CH4'!O43*PCG!$C$5+N2O!O43*PCG!$C$6+HFC!O43+PFC!O43+'SF6'!O43</f>
        <v>0.46951051516799547</v>
      </c>
      <c r="P43" s="94">
        <f>+'CO2'!P43+'abs CO2'!P43+'CH4'!P43*PCG!$C$5+N2O!P43*PCG!$C$6+HFC!P43+PFC!P43+'SF6'!P43</f>
        <v>0.41768994009097415</v>
      </c>
      <c r="Q43" s="94">
        <f>+'CO2'!Q43+'abs CO2'!Q43+'CH4'!Q43*PCG!$C$5+N2O!Q43*PCG!$C$6+HFC!Q43+PFC!Q43+'SF6'!Q43</f>
        <v>0.3520458459658225</v>
      </c>
      <c r="R43" s="94">
        <f>+'CO2'!R43+'abs CO2'!R43+'CH4'!R43*PCG!$C$5+N2O!R43*PCG!$C$6+HFC!R43+PFC!R43+'SF6'!R43</f>
        <v>0.3801967588144049</v>
      </c>
      <c r="S43" s="94">
        <f>+'CO2'!S43+'abs CO2'!S43+'CH4'!S43*PCG!$C$5+N2O!S43*PCG!$C$6+HFC!S43+PFC!S43+'SF6'!S43</f>
        <v>0.5389580804464762</v>
      </c>
      <c r="T43" s="94">
        <f>+'CO2'!T43+'abs CO2'!T43+'CH4'!T43*PCG!$C$5+N2O!T43*PCG!$C$6+HFC!T43+PFC!T43+'SF6'!T43</f>
        <v>0.87740162482877404</v>
      </c>
      <c r="U43" s="94">
        <f>+'CO2'!U43+'abs CO2'!U43+'CH4'!U43*PCG!$C$5+N2O!U43*PCG!$C$6+HFC!U43+PFC!U43+'SF6'!U43</f>
        <v>1.3012970642592379</v>
      </c>
      <c r="V43" s="94">
        <f>+'CO2'!V43+'abs CO2'!V43+'CH4'!V43*PCG!$C$5+N2O!V43*PCG!$C$6+HFC!V43+PFC!V43+'SF6'!V43</f>
        <v>1.5048948212238222</v>
      </c>
      <c r="W43" s="94">
        <f>+'CO2'!W43+'abs CO2'!W43+'CH4'!W43*PCG!$C$5+N2O!W43*PCG!$C$6+HFC!W43+PFC!W43+'SF6'!W43</f>
        <v>1.6967019054743149</v>
      </c>
      <c r="X43" s="94">
        <f>+'CO2'!X43+'abs CO2'!X43+'CH4'!X43*PCG!$C$5+N2O!X43*PCG!$C$6+HFC!X43+PFC!X43+'SF6'!X43</f>
        <v>1.6793210202286524</v>
      </c>
      <c r="Y43" s="94">
        <f>+'CO2'!Y43+'abs CO2'!Y43+'CH4'!Y43*PCG!$C$5+N2O!Y43*PCG!$C$6+HFC!Y43+PFC!Y43+'SF6'!Y43</f>
        <v>2.1613290082256791</v>
      </c>
      <c r="Z43" s="94">
        <f>+'CO2'!Z43+'abs CO2'!Z43+'CH4'!Z43*PCG!$C$5+N2O!Z43*PCG!$C$6+HFC!Z43+PFC!Z43+'SF6'!Z43</f>
        <v>2.6649778814051439</v>
      </c>
      <c r="AA43" s="94">
        <f>+'CO2'!AA43+'abs CO2'!AA43+'CH4'!AA43*PCG!$C$5+N2O!AA43*PCG!$C$6+HFC!AA43+PFC!AA43+'SF6'!AA43</f>
        <v>3.1050837559781383</v>
      </c>
      <c r="AB43" s="94">
        <f>+'CO2'!AB43+'abs CO2'!AB43+'CH4'!AB43*PCG!$C$5+N2O!AB43*PCG!$C$6+HFC!AB43+PFC!AB43+'SF6'!AB43</f>
        <v>3.126251345958198</v>
      </c>
      <c r="AC43" s="94">
        <f>+'CO2'!AC43+'abs CO2'!AC43+'CH4'!AC43*PCG!$C$5+N2O!AC43*PCG!$C$6+HFC!AC43+PFC!AC43+'SF6'!AC43</f>
        <v>3.3776024983932271</v>
      </c>
      <c r="AD43" s="94">
        <f>+'CO2'!AD43+'abs CO2'!AD43+'CH4'!AD43*PCG!$C$5+N2O!AD43*PCG!$C$6+HFC!AD43+PFC!AD43+'SF6'!AD43</f>
        <v>3.4888532881062422</v>
      </c>
      <c r="AE43" s="94">
        <f>+'CO2'!AE43+'abs CO2'!AE43+'CH4'!AE43*PCG!$C$5+N2O!AE43*PCG!$C$6+HFC!AE43+PFC!AE43+'SF6'!AE43</f>
        <v>3.5152776928598817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0</v>
      </c>
      <c r="D46" s="94">
        <f>+'CO2'!D46+'abs CO2'!D46+'CH4'!D46*PCG!$C$5+N2O!D46*PCG!$C$6+HFC!D46+PFC!D46+'SF6'!D46</f>
        <v>0</v>
      </c>
      <c r="E46" s="94">
        <f>+'CO2'!E46+'abs CO2'!E46+'CH4'!E46*PCG!$C$5+N2O!E46*PCG!$C$6+HFC!E46+PFC!E46+'SF6'!E46</f>
        <v>0</v>
      </c>
      <c r="F46" s="94">
        <f>+'CO2'!F46+'abs CO2'!F46+'CH4'!F46*PCG!$C$5+N2O!F46*PCG!$C$6+HFC!F46+PFC!F46+'SF6'!F46</f>
        <v>0</v>
      </c>
      <c r="G46" s="94">
        <f>+'CO2'!G46+'abs CO2'!G46+'CH4'!G46*PCG!$C$5+N2O!G46*PCG!$C$6+HFC!G46+PFC!G46+'SF6'!G46</f>
        <v>0</v>
      </c>
      <c r="H46" s="94">
        <f>+'CO2'!H46+'abs CO2'!H46+'CH4'!H46*PCG!$C$5+N2O!H46*PCG!$C$6+HFC!H46+PFC!H46+'SF6'!H46</f>
        <v>0</v>
      </c>
      <c r="I46" s="94">
        <f>+'CO2'!I46+'abs CO2'!I46+'CH4'!I46*PCG!$C$5+N2O!I46*PCG!$C$6+HFC!I46+PFC!I46+'SF6'!I46</f>
        <v>0</v>
      </c>
      <c r="J46" s="94">
        <f>+'CO2'!J46+'abs CO2'!J46+'CH4'!J46*PCG!$C$5+N2O!J46*PCG!$C$6+HFC!J46+PFC!J46+'SF6'!J46</f>
        <v>0</v>
      </c>
      <c r="K46" s="94">
        <f>+'CO2'!K46+'abs CO2'!K46+'CH4'!K46*PCG!$C$5+N2O!K46*PCG!$C$6+HFC!K46+PFC!K46+'SF6'!K46</f>
        <v>0</v>
      </c>
      <c r="L46" s="94">
        <f>+'CO2'!L46+'abs CO2'!L46+'CH4'!L46*PCG!$C$5+N2O!L46*PCG!$C$6+HFC!L46+PFC!L46+'SF6'!L46</f>
        <v>0</v>
      </c>
      <c r="M46" s="94">
        <f>+'CO2'!M46+'abs CO2'!M46+'CH4'!M46*PCG!$C$5+N2O!M46*PCG!$C$6+HFC!M46+PFC!M46+'SF6'!M46</f>
        <v>0</v>
      </c>
      <c r="N46" s="94">
        <f>+'CO2'!N46+'abs CO2'!N46+'CH4'!N46*PCG!$C$5+N2O!N46*PCG!$C$6+HFC!N46+PFC!N46+'SF6'!N46</f>
        <v>0</v>
      </c>
      <c r="O46" s="94">
        <f>+'CO2'!O46+'abs CO2'!O46+'CH4'!O46*PCG!$C$5+N2O!O46*PCG!$C$6+HFC!O46+PFC!O46+'SF6'!O46</f>
        <v>0</v>
      </c>
      <c r="P46" s="94">
        <f>+'CO2'!P46+'abs CO2'!P46+'CH4'!P46*PCG!$C$5+N2O!P46*PCG!$C$6+HFC!P46+PFC!P46+'SF6'!P46</f>
        <v>0</v>
      </c>
      <c r="Q46" s="94">
        <f>+'CO2'!Q46+'abs CO2'!Q46+'CH4'!Q46*PCG!$C$5+N2O!Q46*PCG!$C$6+HFC!Q46+PFC!Q46+'SF6'!Q46</f>
        <v>0</v>
      </c>
      <c r="R46" s="94">
        <f>+'CO2'!R46+'abs CO2'!R46+'CH4'!R46*PCG!$C$5+N2O!R46*PCG!$C$6+HFC!R46+PFC!R46+'SF6'!R46</f>
        <v>0</v>
      </c>
      <c r="S46" s="94">
        <f>+'CO2'!S46+'abs CO2'!S46+'CH4'!S46*PCG!$C$5+N2O!S46*PCG!$C$6+HFC!S46+PFC!S46+'SF6'!S46</f>
        <v>0</v>
      </c>
      <c r="T46" s="94">
        <f>+'CO2'!T46+'abs CO2'!T46+'CH4'!T46*PCG!$C$5+N2O!T46*PCG!$C$6+HFC!T46+PFC!T46+'SF6'!T46</f>
        <v>0</v>
      </c>
      <c r="U46" s="94">
        <f>+'CO2'!U46+'abs CO2'!U46+'CH4'!U46*PCG!$C$5+N2O!U46*PCG!$C$6+HFC!U46+PFC!U46+'SF6'!U46</f>
        <v>0</v>
      </c>
      <c r="V46" s="94">
        <f>+'CO2'!V46+'abs CO2'!V46+'CH4'!V46*PCG!$C$5+N2O!V46*PCG!$C$6+HFC!V46+PFC!V46+'SF6'!V46</f>
        <v>0</v>
      </c>
      <c r="W46" s="94">
        <f>+'CO2'!W46+'abs CO2'!W46+'CH4'!W46*PCG!$C$5+N2O!W46*PCG!$C$6+HFC!W46+PFC!W46+'SF6'!W46</f>
        <v>0</v>
      </c>
      <c r="X46" s="94">
        <f>+'CO2'!X46+'abs CO2'!X46+'CH4'!X46*PCG!$C$5+N2O!X46*PCG!$C$6+HFC!X46+PFC!X46+'SF6'!X46</f>
        <v>0</v>
      </c>
      <c r="Y46" s="94">
        <f>+'CO2'!Y46+'abs CO2'!Y46+'CH4'!Y46*PCG!$C$5+N2O!Y46*PCG!$C$6+HFC!Y46+PFC!Y46+'SF6'!Y46</f>
        <v>0</v>
      </c>
      <c r="Z46" s="94">
        <f>+'CO2'!Z46+'abs CO2'!Z46+'CH4'!Z46*PCG!$C$5+N2O!Z46*PCG!$C$6+HFC!Z46+PFC!Z46+'SF6'!Z46</f>
        <v>0</v>
      </c>
      <c r="AA46" s="94">
        <f>+'CO2'!AA46+'abs CO2'!AA46+'CH4'!AA46*PCG!$C$5+N2O!AA46*PCG!$C$6+HFC!AA46+PFC!AA46+'SF6'!AA46</f>
        <v>0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0</v>
      </c>
      <c r="AD46" s="94">
        <f>+'CO2'!AD46+'abs CO2'!AD46+'CH4'!AD46*PCG!$C$5+N2O!AD46*PCG!$C$6+HFC!AD46+PFC!AD46+'SF6'!AD46</f>
        <v>0</v>
      </c>
      <c r="AE46" s="94">
        <f>+'CO2'!AE46+'abs CO2'!AE46+'CH4'!AE46*PCG!$C$5+N2O!AE46*PCG!$C$6+HFC!AE46+PFC!AE46+'SF6'!AE46</f>
        <v>0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2.152022443897228</v>
      </c>
      <c r="D47" s="33">
        <f t="shared" si="12"/>
        <v>2.8574431051174778</v>
      </c>
      <c r="E47" s="33">
        <f t="shared" si="12"/>
        <v>3.4696169435498638</v>
      </c>
      <c r="F47" s="33">
        <f t="shared" si="12"/>
        <v>3.2728678958425439</v>
      </c>
      <c r="G47" s="33">
        <f t="shared" si="12"/>
        <v>2.4155632328742591</v>
      </c>
      <c r="H47" s="33">
        <f t="shared" si="12"/>
        <v>4.8928828589766304</v>
      </c>
      <c r="I47" s="33">
        <f t="shared" si="12"/>
        <v>3.4743375083105317</v>
      </c>
      <c r="J47" s="33">
        <f t="shared" si="12"/>
        <v>3.4850686806037094</v>
      </c>
      <c r="K47" s="33">
        <f t="shared" si="12"/>
        <v>2.3319413978673902</v>
      </c>
      <c r="L47" s="33">
        <f t="shared" si="12"/>
        <v>1.9863957973045829</v>
      </c>
      <c r="M47" s="33">
        <f t="shared" si="12"/>
        <v>2.3653543777778481</v>
      </c>
      <c r="N47" s="33">
        <f t="shared" si="12"/>
        <v>1.3254034117175999</v>
      </c>
      <c r="O47" s="33">
        <f t="shared" si="12"/>
        <v>1.2188191917913269</v>
      </c>
      <c r="P47" s="33">
        <f t="shared" si="12"/>
        <v>0.88685200678639131</v>
      </c>
      <c r="Q47" s="33">
        <f t="shared" si="12"/>
        <v>1.8236241378922784</v>
      </c>
      <c r="R47" s="33">
        <f t="shared" si="12"/>
        <v>1.8202519503261838</v>
      </c>
      <c r="S47" s="33">
        <f t="shared" si="12"/>
        <v>1.1646968225993848</v>
      </c>
      <c r="T47" s="33">
        <f t="shared" si="12"/>
        <v>2.5189112067914943</v>
      </c>
      <c r="U47" s="33">
        <f t="shared" si="12"/>
        <v>0.52529716485868772</v>
      </c>
      <c r="V47" s="33">
        <f t="shared" si="12"/>
        <v>0.44200697842628306</v>
      </c>
      <c r="W47" s="33">
        <f t="shared" si="12"/>
        <v>0</v>
      </c>
      <c r="X47" s="33">
        <f t="shared" si="12"/>
        <v>0.70168570446565393</v>
      </c>
      <c r="Y47" s="33">
        <f t="shared" si="12"/>
        <v>0.52432342559796064</v>
      </c>
      <c r="Z47" s="33">
        <f t="shared" si="12"/>
        <v>0.25904600405155853</v>
      </c>
      <c r="AA47" s="33">
        <f t="shared" si="12"/>
        <v>2.7026140199354907</v>
      </c>
      <c r="AB47" s="33">
        <f t="shared" si="12"/>
        <v>4.5982058344133243</v>
      </c>
      <c r="AC47" s="33">
        <f t="shared" si="12"/>
        <v>0.60058863372744198</v>
      </c>
      <c r="AD47" s="33">
        <f t="shared" si="12"/>
        <v>0.59866292050814252</v>
      </c>
      <c r="AE47" s="33">
        <f t="shared" si="12"/>
        <v>0.22162275333476059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2.152022443897228</v>
      </c>
      <c r="D49" s="94">
        <f>+'CO2'!D49+'abs CO2'!D49+'CH4'!D49*PCG!$C$5+N2O!D49*PCG!$C$6+HFC!D49+PFC!D49+'SF6'!D49</f>
        <v>2.8574431051174778</v>
      </c>
      <c r="E49" s="94">
        <f>+'CO2'!E49+'abs CO2'!E49+'CH4'!E49*PCG!$C$5+N2O!E49*PCG!$C$6+HFC!E49+PFC!E49+'SF6'!E49</f>
        <v>3.4696169435498638</v>
      </c>
      <c r="F49" s="94">
        <f>+'CO2'!F49+'abs CO2'!F49+'CH4'!F49*PCG!$C$5+N2O!F49*PCG!$C$6+HFC!F49+PFC!F49+'SF6'!F49</f>
        <v>3.2728678958425439</v>
      </c>
      <c r="G49" s="94">
        <f>+'CO2'!G49+'abs CO2'!G49+'CH4'!G49*PCG!$C$5+N2O!G49*PCG!$C$6+HFC!G49+PFC!G49+'SF6'!G49</f>
        <v>2.4155632328742591</v>
      </c>
      <c r="H49" s="94">
        <f>+'CO2'!H49+'abs CO2'!H49+'CH4'!H49*PCG!$C$5+N2O!H49*PCG!$C$6+HFC!H49+PFC!H49+'SF6'!H49</f>
        <v>4.8928828589766304</v>
      </c>
      <c r="I49" s="94">
        <f>+'CO2'!I49+'abs CO2'!I49+'CH4'!I49*PCG!$C$5+N2O!I49*PCG!$C$6+HFC!I49+PFC!I49+'SF6'!I49</f>
        <v>3.4743375083105317</v>
      </c>
      <c r="J49" s="94">
        <f>+'CO2'!J49+'abs CO2'!J49+'CH4'!J49*PCG!$C$5+N2O!J49*PCG!$C$6+HFC!J49+PFC!J49+'SF6'!J49</f>
        <v>3.4850686806037094</v>
      </c>
      <c r="K49" s="94">
        <f>+'CO2'!K49+'abs CO2'!K49+'CH4'!K49*PCG!$C$5+N2O!K49*PCG!$C$6+HFC!K49+PFC!K49+'SF6'!K49</f>
        <v>2.3319413978673902</v>
      </c>
      <c r="L49" s="94">
        <f>+'CO2'!L49+'abs CO2'!L49+'CH4'!L49*PCG!$C$5+N2O!L49*PCG!$C$6+HFC!L49+PFC!L49+'SF6'!L49</f>
        <v>1.9863957973045829</v>
      </c>
      <c r="M49" s="94">
        <f>+'CO2'!M49+'abs CO2'!M49+'CH4'!M49*PCG!$C$5+N2O!M49*PCG!$C$6+HFC!M49+PFC!M49+'SF6'!M49</f>
        <v>2.3653543777778481</v>
      </c>
      <c r="N49" s="94">
        <f>+'CO2'!N49+'abs CO2'!N49+'CH4'!N49*PCG!$C$5+N2O!N49*PCG!$C$6+HFC!N49+PFC!N49+'SF6'!N49</f>
        <v>1.3254034117175999</v>
      </c>
      <c r="O49" s="94">
        <f>+'CO2'!O49+'abs CO2'!O49+'CH4'!O49*PCG!$C$5+N2O!O49*PCG!$C$6+HFC!O49+PFC!O49+'SF6'!O49</f>
        <v>1.2188191917913269</v>
      </c>
      <c r="P49" s="94">
        <f>+'CO2'!P49+'abs CO2'!P49+'CH4'!P49*PCG!$C$5+N2O!P49*PCG!$C$6+HFC!P49+PFC!P49+'SF6'!P49</f>
        <v>0.88685200678639131</v>
      </c>
      <c r="Q49" s="94">
        <f>+'CO2'!Q49+'abs CO2'!Q49+'CH4'!Q49*PCG!$C$5+N2O!Q49*PCG!$C$6+HFC!Q49+PFC!Q49+'SF6'!Q49</f>
        <v>1.8236241378922784</v>
      </c>
      <c r="R49" s="94">
        <f>+'CO2'!R49+'abs CO2'!R49+'CH4'!R49*PCG!$C$5+N2O!R49*PCG!$C$6+HFC!R49+PFC!R49+'SF6'!R49</f>
        <v>1.8202519503261838</v>
      </c>
      <c r="S49" s="94">
        <f>+'CO2'!S49+'abs CO2'!S49+'CH4'!S49*PCG!$C$5+N2O!S49*PCG!$C$6+HFC!S49+PFC!S49+'SF6'!S49</f>
        <v>1.1646968225993848</v>
      </c>
      <c r="T49" s="94">
        <f>+'CO2'!T49+'abs CO2'!T49+'CH4'!T49*PCG!$C$5+N2O!T49*PCG!$C$6+HFC!T49+PFC!T49+'SF6'!T49</f>
        <v>2.5189112067914943</v>
      </c>
      <c r="U49" s="94">
        <f>+'CO2'!U49+'abs CO2'!U49+'CH4'!U49*PCG!$C$5+N2O!U49*PCG!$C$6+HFC!U49+PFC!U49+'SF6'!U49</f>
        <v>0.52529716485868772</v>
      </c>
      <c r="V49" s="94">
        <f>+'CO2'!V49+'abs CO2'!V49+'CH4'!V49*PCG!$C$5+N2O!V49*PCG!$C$6+HFC!V49+PFC!V49+'SF6'!V49</f>
        <v>0.44200697842628306</v>
      </c>
      <c r="W49" s="94">
        <f>+'CO2'!W49+'abs CO2'!W49+'CH4'!W49*PCG!$C$5+N2O!W49*PCG!$C$6+HFC!W49+PFC!W49+'SF6'!W49</f>
        <v>0</v>
      </c>
      <c r="X49" s="94">
        <f>+'CO2'!X49+'abs CO2'!X49+'CH4'!X49*PCG!$C$5+N2O!X49*PCG!$C$6+HFC!X49+PFC!X49+'SF6'!X49</f>
        <v>0.70168570446565393</v>
      </c>
      <c r="Y49" s="94">
        <f>+'CO2'!Y49+'abs CO2'!Y49+'CH4'!Y49*PCG!$C$5+N2O!Y49*PCG!$C$6+HFC!Y49+PFC!Y49+'SF6'!Y49</f>
        <v>0.52432342559796064</v>
      </c>
      <c r="Z49" s="94">
        <f>+'CO2'!Z49+'abs CO2'!Z49+'CH4'!Z49*PCG!$C$5+N2O!Z49*PCG!$C$6+HFC!Z49+PFC!Z49+'SF6'!Z49</f>
        <v>0.25904600405155853</v>
      </c>
      <c r="AA49" s="94">
        <f>+'CO2'!AA49+'abs CO2'!AA49+'CH4'!AA49*PCG!$C$5+N2O!AA49*PCG!$C$6+HFC!AA49+PFC!AA49+'SF6'!AA49</f>
        <v>2.7026140199354907</v>
      </c>
      <c r="AB49" s="94">
        <f>+'CO2'!AB49+'abs CO2'!AB49+'CH4'!AB49*PCG!$C$5+N2O!AB49*PCG!$C$6+HFC!AB49+PFC!AB49+'SF6'!AB49</f>
        <v>4.5982058344133243</v>
      </c>
      <c r="AC49" s="94">
        <f>+'CO2'!AC49+'abs CO2'!AC49+'CH4'!AC49*PCG!$C$5+N2O!AC49*PCG!$C$6+HFC!AC49+PFC!AC49+'SF6'!AC49</f>
        <v>0.60058863372744198</v>
      </c>
      <c r="AD49" s="94">
        <f>+'CO2'!AD49+'abs CO2'!AD49+'CH4'!AD49*PCG!$C$5+N2O!AD49*PCG!$C$6+HFC!AD49+PFC!AD49+'SF6'!AD49</f>
        <v>0.59866292050814252</v>
      </c>
      <c r="AE49" s="94">
        <f>+'CO2'!AE49+'abs CO2'!AE49+'CH4'!AE49*PCG!$C$5+N2O!AE49*PCG!$C$6+HFC!AE49+PFC!AE49+'SF6'!AE49</f>
        <v>0.22162275333476059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12.186007513970317</v>
      </c>
      <c r="D50" s="33">
        <f t="shared" si="13"/>
        <v>13.191953438907484</v>
      </c>
      <c r="E50" s="33">
        <f t="shared" si="13"/>
        <v>15.042754412690554</v>
      </c>
      <c r="F50" s="33">
        <f t="shared" si="13"/>
        <v>16.91139599448174</v>
      </c>
      <c r="G50" s="33">
        <f t="shared" si="13"/>
        <v>19.812246479667508</v>
      </c>
      <c r="H50" s="33">
        <f t="shared" si="13"/>
        <v>22.073759696799371</v>
      </c>
      <c r="I50" s="33">
        <f t="shared" si="13"/>
        <v>24.304279030041751</v>
      </c>
      <c r="J50" s="33">
        <f t="shared" si="13"/>
        <v>25.936671610553439</v>
      </c>
      <c r="K50" s="33">
        <f t="shared" si="13"/>
        <v>27.722811960445959</v>
      </c>
      <c r="L50" s="33">
        <f t="shared" si="13"/>
        <v>30.477301115117299</v>
      </c>
      <c r="M50" s="33">
        <f t="shared" si="13"/>
        <v>32.151017004326739</v>
      </c>
      <c r="N50" s="33">
        <f t="shared" si="13"/>
        <v>30.729439031856046</v>
      </c>
      <c r="O50" s="33">
        <f t="shared" si="13"/>
        <v>32.42774722415917</v>
      </c>
      <c r="P50" s="33">
        <f t="shared" si="13"/>
        <v>31.168253335711505</v>
      </c>
      <c r="Q50" s="33">
        <f t="shared" si="13"/>
        <v>30.958916311207069</v>
      </c>
      <c r="R50" s="33">
        <f t="shared" si="13"/>
        <v>34.112445865109407</v>
      </c>
      <c r="S50" s="33">
        <f t="shared" si="13"/>
        <v>29.224416638413288</v>
      </c>
      <c r="T50" s="33">
        <f t="shared" si="13"/>
        <v>29.637216409006111</v>
      </c>
      <c r="U50" s="33">
        <f t="shared" si="13"/>
        <v>33.485964083235579</v>
      </c>
      <c r="V50" s="33">
        <f t="shared" si="13"/>
        <v>37.655434431621977</v>
      </c>
      <c r="W50" s="33">
        <f t="shared" si="13"/>
        <v>39.564863332118641</v>
      </c>
      <c r="X50" s="33">
        <f t="shared" si="13"/>
        <v>38.904041440116529</v>
      </c>
      <c r="Y50" s="33">
        <f t="shared" si="13"/>
        <v>39.350637979503503</v>
      </c>
      <c r="Z50" s="33">
        <f t="shared" si="13"/>
        <v>44.627057544206032</v>
      </c>
      <c r="AA50" s="33">
        <f t="shared" si="13"/>
        <v>45.09669691974576</v>
      </c>
      <c r="AB50" s="33">
        <f t="shared" si="13"/>
        <v>45.605969569174299</v>
      </c>
      <c r="AC50" s="33">
        <f t="shared" si="13"/>
        <v>47.782685718733369</v>
      </c>
      <c r="AD50" s="33">
        <f t="shared" si="13"/>
        <v>48.072731151520877</v>
      </c>
      <c r="AE50" s="33">
        <f t="shared" si="13"/>
        <v>46.263929561665236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12.186007513970317</v>
      </c>
      <c r="D52" s="94">
        <f>+'CO2'!D52+'abs CO2'!D52+'CH4'!D52*PCG!$C$5+N2O!D52*PCG!$C$6+HFC!D52+PFC!D52+'SF6'!D52</f>
        <v>13.191953438907484</v>
      </c>
      <c r="E52" s="94">
        <f>+'CO2'!E52+'abs CO2'!E52+'CH4'!E52*PCG!$C$5+N2O!E52*PCG!$C$6+HFC!E52+PFC!E52+'SF6'!E52</f>
        <v>15.042754412690554</v>
      </c>
      <c r="F52" s="94">
        <f>+'CO2'!F52+'abs CO2'!F52+'CH4'!F52*PCG!$C$5+N2O!F52*PCG!$C$6+HFC!F52+PFC!F52+'SF6'!F52</f>
        <v>16.91139599448174</v>
      </c>
      <c r="G52" s="94">
        <f>+'CO2'!G52+'abs CO2'!G52+'CH4'!G52*PCG!$C$5+N2O!G52*PCG!$C$6+HFC!G52+PFC!G52+'SF6'!G52</f>
        <v>19.812246479667508</v>
      </c>
      <c r="H52" s="94">
        <f>+'CO2'!H52+'abs CO2'!H52+'CH4'!H52*PCG!$C$5+N2O!H52*PCG!$C$6+HFC!H52+PFC!H52+'SF6'!H52</f>
        <v>22.073759696799371</v>
      </c>
      <c r="I52" s="94">
        <f>+'CO2'!I52+'abs CO2'!I52+'CH4'!I52*PCG!$C$5+N2O!I52*PCG!$C$6+HFC!I52+PFC!I52+'SF6'!I52</f>
        <v>24.304279030041751</v>
      </c>
      <c r="J52" s="94">
        <f>+'CO2'!J52+'abs CO2'!J52+'CH4'!J52*PCG!$C$5+N2O!J52*PCG!$C$6+HFC!J52+PFC!J52+'SF6'!J52</f>
        <v>25.936671610553439</v>
      </c>
      <c r="K52" s="94">
        <f>+'CO2'!K52+'abs CO2'!K52+'CH4'!K52*PCG!$C$5+N2O!K52*PCG!$C$6+HFC!K52+PFC!K52+'SF6'!K52</f>
        <v>27.722811960445959</v>
      </c>
      <c r="L52" s="94">
        <f>+'CO2'!L52+'abs CO2'!L52+'CH4'!L52*PCG!$C$5+N2O!L52*PCG!$C$6+HFC!L52+PFC!L52+'SF6'!L52</f>
        <v>30.477301115117299</v>
      </c>
      <c r="M52" s="94">
        <f>+'CO2'!M52+'abs CO2'!M52+'CH4'!M52*PCG!$C$5+N2O!M52*PCG!$C$6+HFC!M52+PFC!M52+'SF6'!M52</f>
        <v>32.151017004326739</v>
      </c>
      <c r="N52" s="94">
        <f>+'CO2'!N52+'abs CO2'!N52+'CH4'!N52*PCG!$C$5+N2O!N52*PCG!$C$6+HFC!N52+PFC!N52+'SF6'!N52</f>
        <v>30.729439031856046</v>
      </c>
      <c r="O52" s="94">
        <f>+'CO2'!O52+'abs CO2'!O52+'CH4'!O52*PCG!$C$5+N2O!O52*PCG!$C$6+HFC!O52+PFC!O52+'SF6'!O52</f>
        <v>32.42774722415917</v>
      </c>
      <c r="P52" s="94">
        <f>+'CO2'!P52+'abs CO2'!P52+'CH4'!P52*PCG!$C$5+N2O!P52*PCG!$C$6+HFC!P52+PFC!P52+'SF6'!P52</f>
        <v>31.168253335711505</v>
      </c>
      <c r="Q52" s="94">
        <f>+'CO2'!Q52+'abs CO2'!Q52+'CH4'!Q52*PCG!$C$5+N2O!Q52*PCG!$C$6+HFC!Q52+PFC!Q52+'SF6'!Q52</f>
        <v>30.958916311207069</v>
      </c>
      <c r="R52" s="94">
        <f>+'CO2'!R52+'abs CO2'!R52+'CH4'!R52*PCG!$C$5+N2O!R52*PCG!$C$6+HFC!R52+PFC!R52+'SF6'!R52</f>
        <v>34.112445865109407</v>
      </c>
      <c r="S52" s="94">
        <f>+'CO2'!S52+'abs CO2'!S52+'CH4'!S52*PCG!$C$5+N2O!S52*PCG!$C$6+HFC!S52+PFC!S52+'SF6'!S52</f>
        <v>29.224416638413288</v>
      </c>
      <c r="T52" s="94">
        <f>+'CO2'!T52+'abs CO2'!T52+'CH4'!T52*PCG!$C$5+N2O!T52*PCG!$C$6+HFC!T52+PFC!T52+'SF6'!T52</f>
        <v>29.637216409006111</v>
      </c>
      <c r="U52" s="94">
        <f>+'CO2'!U52+'abs CO2'!U52+'CH4'!U52*PCG!$C$5+N2O!U52*PCG!$C$6+HFC!U52+PFC!U52+'SF6'!U52</f>
        <v>33.485964083235579</v>
      </c>
      <c r="V52" s="94">
        <f>+'CO2'!V52+'abs CO2'!V52+'CH4'!V52*PCG!$C$5+N2O!V52*PCG!$C$6+HFC!V52+PFC!V52+'SF6'!V52</f>
        <v>37.655434431621977</v>
      </c>
      <c r="W52" s="94">
        <f>+'CO2'!W52+'abs CO2'!W52+'CH4'!W52*PCG!$C$5+N2O!W52*PCG!$C$6+HFC!W52+PFC!W52+'SF6'!W52</f>
        <v>39.564863332118641</v>
      </c>
      <c r="X52" s="94">
        <f>+'CO2'!X52+'abs CO2'!X52+'CH4'!X52*PCG!$C$5+N2O!X52*PCG!$C$6+HFC!X52+PFC!X52+'SF6'!X52</f>
        <v>38.904041440116529</v>
      </c>
      <c r="Y52" s="94">
        <f>+'CO2'!Y52+'abs CO2'!Y52+'CH4'!Y52*PCG!$C$5+N2O!Y52*PCG!$C$6+HFC!Y52+PFC!Y52+'SF6'!Y52</f>
        <v>39.350637979503503</v>
      </c>
      <c r="Z52" s="94">
        <f>+'CO2'!Z52+'abs CO2'!Z52+'CH4'!Z52*PCG!$C$5+N2O!Z52*PCG!$C$6+HFC!Z52+PFC!Z52+'SF6'!Z52</f>
        <v>44.627057544206032</v>
      </c>
      <c r="AA52" s="94">
        <f>+'CO2'!AA52+'abs CO2'!AA52+'CH4'!AA52*PCG!$C$5+N2O!AA52*PCG!$C$6+HFC!AA52+PFC!AA52+'SF6'!AA52</f>
        <v>45.09669691974576</v>
      </c>
      <c r="AB52" s="94">
        <f>+'CO2'!AB52+'abs CO2'!AB52+'CH4'!AB52*PCG!$C$5+N2O!AB52*PCG!$C$6+HFC!AB52+PFC!AB52+'SF6'!AB52</f>
        <v>45.605969569174299</v>
      </c>
      <c r="AC52" s="94">
        <f>+'CO2'!AC52+'abs CO2'!AC52+'CH4'!AC52*PCG!$C$5+N2O!AC52*PCG!$C$6+HFC!AC52+PFC!AC52+'SF6'!AC52</f>
        <v>47.782685718733369</v>
      </c>
      <c r="AD52" s="94">
        <f>+'CO2'!AD52+'abs CO2'!AD52+'CH4'!AD52*PCG!$C$5+N2O!AD52*PCG!$C$6+HFC!AD52+PFC!AD52+'SF6'!AD52</f>
        <v>48.072731151520877</v>
      </c>
      <c r="AE52" s="94">
        <f>+'CO2'!AE52+'abs CO2'!AE52+'CH4'!AE52*PCG!$C$5+N2O!AE52*PCG!$C$6+HFC!AE52+PFC!AE52+'SF6'!AE52</f>
        <v>46.263929561665236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91.907294034923439</v>
      </c>
      <c r="D53" s="33">
        <f t="shared" si="14"/>
        <v>107.382212508297</v>
      </c>
      <c r="E53" s="33">
        <f t="shared" si="14"/>
        <v>112.86002314545598</v>
      </c>
      <c r="F53" s="33">
        <f t="shared" si="14"/>
        <v>116.60841341890179</v>
      </c>
      <c r="G53" s="33">
        <f t="shared" si="14"/>
        <v>133.83722204285473</v>
      </c>
      <c r="H53" s="33">
        <f t="shared" si="14"/>
        <v>120.40365805009796</v>
      </c>
      <c r="I53" s="33">
        <f t="shared" si="14"/>
        <v>113.91051531294576</v>
      </c>
      <c r="J53" s="33">
        <f t="shared" si="14"/>
        <v>125.03438298965338</v>
      </c>
      <c r="K53" s="33">
        <f t="shared" si="14"/>
        <v>99.814005469110526</v>
      </c>
      <c r="L53" s="33">
        <f t="shared" si="14"/>
        <v>107.30258655925464</v>
      </c>
      <c r="M53" s="33">
        <f t="shared" si="14"/>
        <v>109.89892224801318</v>
      </c>
      <c r="N53" s="33">
        <f t="shared" si="14"/>
        <v>107.10648793084512</v>
      </c>
      <c r="O53" s="33">
        <f t="shared" si="14"/>
        <v>107.76886700357038</v>
      </c>
      <c r="P53" s="33">
        <f t="shared" si="14"/>
        <v>115.18294285151632</v>
      </c>
      <c r="Q53" s="33">
        <f t="shared" si="14"/>
        <v>127.87119972706944</v>
      </c>
      <c r="R53" s="33">
        <f t="shared" si="14"/>
        <v>111.16457345115752</v>
      </c>
      <c r="S53" s="33">
        <f t="shared" si="14"/>
        <v>111.20718855942141</v>
      </c>
      <c r="T53" s="33">
        <f t="shared" si="14"/>
        <v>122.64469403259623</v>
      </c>
      <c r="U53" s="33">
        <f t="shared" si="14"/>
        <v>147.92544762323391</v>
      </c>
      <c r="V53" s="33">
        <f t="shared" si="14"/>
        <v>151.1236235776982</v>
      </c>
      <c r="W53" s="33">
        <f t="shared" si="14"/>
        <v>184.56976536306556</v>
      </c>
      <c r="X53" s="33">
        <f t="shared" si="14"/>
        <v>193.64052596975631</v>
      </c>
      <c r="Y53" s="33">
        <f t="shared" si="14"/>
        <v>184.10578549269673</v>
      </c>
      <c r="Z53" s="33">
        <f t="shared" si="14"/>
        <v>163.83283112712203</v>
      </c>
      <c r="AA53" s="33">
        <f t="shared" si="14"/>
        <v>153.40486315222634</v>
      </c>
      <c r="AB53" s="33">
        <f t="shared" si="14"/>
        <v>138.28201001483748</v>
      </c>
      <c r="AC53" s="33">
        <f t="shared" si="14"/>
        <v>166.56114876206348</v>
      </c>
      <c r="AD53" s="33">
        <f t="shared" si="14"/>
        <v>186.43424455079304</v>
      </c>
      <c r="AE53" s="33">
        <f t="shared" si="14"/>
        <v>188.2423289910061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8.4592923333259158</v>
      </c>
      <c r="D54" s="94">
        <f>+'CO2'!D54+'abs CO2'!D54+'CH4'!D54*PCG!$C$5+N2O!D54*PCG!$C$6+HFC!D54+PFC!D54+'SF6'!D54</f>
        <v>8.9239052839965609</v>
      </c>
      <c r="E54" s="94">
        <f>+'CO2'!E54+'abs CO2'!E54+'CH4'!E54*PCG!$C$5+N2O!E54*PCG!$C$6+HFC!E54+PFC!E54+'SF6'!E54</f>
        <v>9.9115364885917927</v>
      </c>
      <c r="F54" s="94">
        <f>+'CO2'!F54+'abs CO2'!F54+'CH4'!F54*PCG!$C$5+N2O!F54*PCG!$C$6+HFC!F54+PFC!F54+'SF6'!F54</f>
        <v>5.9410485826616641</v>
      </c>
      <c r="G54" s="94">
        <f>+'CO2'!G54+'abs CO2'!G54+'CH4'!G54*PCG!$C$5+N2O!G54*PCG!$C$6+HFC!G54+PFC!G54+'SF6'!G54</f>
        <v>11.359389709781334</v>
      </c>
      <c r="H54" s="94">
        <f>+'CO2'!H54+'abs CO2'!H54+'CH4'!H54*PCG!$C$5+N2O!H54*PCG!$C$6+HFC!H54+PFC!H54+'SF6'!H54</f>
        <v>11.534689051399409</v>
      </c>
      <c r="I54" s="94">
        <f>+'CO2'!I54+'abs CO2'!I54+'CH4'!I54*PCG!$C$5+N2O!I54*PCG!$C$6+HFC!I54+PFC!I54+'SF6'!I54</f>
        <v>9.791090257638853</v>
      </c>
      <c r="J54" s="94">
        <f>+'CO2'!J54+'abs CO2'!J54+'CH4'!J54*PCG!$C$5+N2O!J54*PCG!$C$6+HFC!J54+PFC!J54+'SF6'!J54</f>
        <v>13.472415147348009</v>
      </c>
      <c r="K54" s="94">
        <f>+'CO2'!K54+'abs CO2'!K54+'CH4'!K54*PCG!$C$5+N2O!K54*PCG!$C$6+HFC!K54+PFC!K54+'SF6'!K54</f>
        <v>7.8188434886726847</v>
      </c>
      <c r="L54" s="94">
        <f>+'CO2'!L54+'abs CO2'!L54+'CH4'!L54*PCG!$C$5+N2O!L54*PCG!$C$6+HFC!L54+PFC!L54+'SF6'!L54</f>
        <v>8.9427756478523861</v>
      </c>
      <c r="M54" s="94">
        <f>+'CO2'!M54+'abs CO2'!M54+'CH4'!M54*PCG!$C$5+N2O!M54*PCG!$C$6+HFC!M54+PFC!M54+'SF6'!M54</f>
        <v>9.0932363693714855</v>
      </c>
      <c r="N54" s="94">
        <f>+'CO2'!N54+'abs CO2'!N54+'CH4'!N54*PCG!$C$5+N2O!N54*PCG!$C$6+HFC!N54+PFC!N54+'SF6'!N54</f>
        <v>8.0813449791514849</v>
      </c>
      <c r="O54" s="94">
        <f>+'CO2'!O54+'abs CO2'!O54+'CH4'!O54*PCG!$C$5+N2O!O54*PCG!$C$6+HFC!O54+PFC!O54+'SF6'!O54</f>
        <v>9.5350140274292077</v>
      </c>
      <c r="P54" s="94">
        <f>+'CO2'!P54+'abs CO2'!P54+'CH4'!P54*PCG!$C$5+N2O!P54*PCG!$C$6+HFC!P54+PFC!P54+'SF6'!P54</f>
        <v>19.190239538977277</v>
      </c>
      <c r="Q54" s="94">
        <f>+'CO2'!Q54+'abs CO2'!Q54+'CH4'!Q54*PCG!$C$5+N2O!Q54*PCG!$C$6+HFC!Q54+PFC!Q54+'SF6'!Q54</f>
        <v>23.496123546741956</v>
      </c>
      <c r="R54" s="94">
        <f>+'CO2'!R54+'abs CO2'!R54+'CH4'!R54*PCG!$C$5+N2O!R54*PCG!$C$6+HFC!R54+PFC!R54+'SF6'!R54</f>
        <v>20.328527128603788</v>
      </c>
      <c r="S54" s="94">
        <f>+'CO2'!S54+'abs CO2'!S54+'CH4'!S54*PCG!$C$5+N2O!S54*PCG!$C$6+HFC!S54+PFC!S54+'SF6'!S54</f>
        <v>20.925295615802099</v>
      </c>
      <c r="T54" s="94">
        <f>+'CO2'!T54+'abs CO2'!T54+'CH4'!T54*PCG!$C$5+N2O!T54*PCG!$C$6+HFC!T54+PFC!T54+'SF6'!T54</f>
        <v>24.203179740943295</v>
      </c>
      <c r="U54" s="94">
        <f>+'CO2'!U54+'abs CO2'!U54+'CH4'!U54*PCG!$C$5+N2O!U54*PCG!$C$6+HFC!U54+PFC!U54+'SF6'!U54</f>
        <v>35.999440476122665</v>
      </c>
      <c r="V54" s="94">
        <f>+'CO2'!V54+'abs CO2'!V54+'CH4'!V54*PCG!$C$5+N2O!V54*PCG!$C$6+HFC!V54+PFC!V54+'SF6'!V54</f>
        <v>35.90795033654836</v>
      </c>
      <c r="W54" s="94">
        <f>+'CO2'!W54+'abs CO2'!W54+'CH4'!W54*PCG!$C$5+N2O!W54*PCG!$C$6+HFC!W54+PFC!W54+'SF6'!W54</f>
        <v>47.229974425576991</v>
      </c>
      <c r="X54" s="94">
        <f>+'CO2'!X54+'abs CO2'!X54+'CH4'!X54*PCG!$C$5+N2O!X54*PCG!$C$6+HFC!X54+PFC!X54+'SF6'!X54</f>
        <v>46.745067374372397</v>
      </c>
      <c r="Y54" s="94">
        <f>+'CO2'!Y54+'abs CO2'!Y54+'CH4'!Y54*PCG!$C$5+N2O!Y54*PCG!$C$6+HFC!Y54+PFC!Y54+'SF6'!Y54</f>
        <v>47.350558293127044</v>
      </c>
      <c r="Z54" s="94">
        <f>+'CO2'!Z54+'abs CO2'!Z54+'CH4'!Z54*PCG!$C$5+N2O!Z54*PCG!$C$6+HFC!Z54+PFC!Z54+'SF6'!Z54</f>
        <v>35.810212001681769</v>
      </c>
      <c r="AA54" s="94">
        <f>+'CO2'!AA54+'abs CO2'!AA54+'CH4'!AA54*PCG!$C$5+N2O!AA54*PCG!$C$6+HFC!AA54+PFC!AA54+'SF6'!AA54</f>
        <v>38.34428235460269</v>
      </c>
      <c r="AB54" s="94">
        <f>+'CO2'!AB54+'abs CO2'!AB54+'CH4'!AB54*PCG!$C$5+N2O!AB54*PCG!$C$6+HFC!AB54+PFC!AB54+'SF6'!AB54</f>
        <v>37.548818038500428</v>
      </c>
      <c r="AC54" s="94">
        <f>+'CO2'!AC54+'abs CO2'!AC54+'CH4'!AC54*PCG!$C$5+N2O!AC54*PCG!$C$6+HFC!AC54+PFC!AC54+'SF6'!AC54</f>
        <v>52.785857062601643</v>
      </c>
      <c r="AD54" s="94">
        <f>+'CO2'!AD54+'abs CO2'!AD54+'CH4'!AD54*PCG!$C$5+N2O!AD54*PCG!$C$6+HFC!AD54+PFC!AD54+'SF6'!AD54</f>
        <v>61.167975047975027</v>
      </c>
      <c r="AE54" s="94">
        <f>+'CO2'!AE54+'abs CO2'!AE54+'CH4'!AE54*PCG!$C$5+N2O!AE54*PCG!$C$6+HFC!AE54+PFC!AE54+'SF6'!AE54</f>
        <v>60.676188387868535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58.331323019010782</v>
      </c>
      <c r="D55" s="94">
        <f>+'CO2'!D55+'abs CO2'!D55+'CH4'!D55*PCG!$C$5+N2O!D55*PCG!$C$6+HFC!D55+PFC!D55+'SF6'!D55</f>
        <v>61.425081760390221</v>
      </c>
      <c r="E55" s="94">
        <f>+'CO2'!E55+'abs CO2'!E55+'CH4'!E55*PCG!$C$5+N2O!E55*PCG!$C$6+HFC!E55+PFC!E55+'SF6'!E55</f>
        <v>71.374556834698822</v>
      </c>
      <c r="F55" s="94">
        <f>+'CO2'!F55+'abs CO2'!F55+'CH4'!F55*PCG!$C$5+N2O!F55*PCG!$C$6+HFC!F55+PFC!F55+'SF6'!F55</f>
        <v>81.257441005035005</v>
      </c>
      <c r="G55" s="94">
        <f>+'CO2'!G55+'abs CO2'!G55+'CH4'!G55*PCG!$C$5+N2O!G55*PCG!$C$6+HFC!G55+PFC!G55+'SF6'!G55</f>
        <v>80.708827779760256</v>
      </c>
      <c r="H55" s="94">
        <f>+'CO2'!H55+'abs CO2'!H55+'CH4'!H55*PCG!$C$5+N2O!H55*PCG!$C$6+HFC!H55+PFC!H55+'SF6'!H55</f>
        <v>80.41346705197725</v>
      </c>
      <c r="I55" s="94">
        <f>+'CO2'!I55+'abs CO2'!I55+'CH4'!I55*PCG!$C$5+N2O!I55*PCG!$C$6+HFC!I55+PFC!I55+'SF6'!I55</f>
        <v>74.113795792481795</v>
      </c>
      <c r="J55" s="94">
        <f>+'CO2'!J55+'abs CO2'!J55+'CH4'!J55*PCG!$C$5+N2O!J55*PCG!$C$6+HFC!J55+PFC!J55+'SF6'!J55</f>
        <v>77.456342162648085</v>
      </c>
      <c r="K55" s="94">
        <f>+'CO2'!K55+'abs CO2'!K55+'CH4'!K55*PCG!$C$5+N2O!K55*PCG!$C$6+HFC!K55+PFC!K55+'SF6'!K55</f>
        <v>73.984026248035519</v>
      </c>
      <c r="L55" s="94">
        <f>+'CO2'!L55+'abs CO2'!L55+'CH4'!L55*PCG!$C$5+N2O!L55*PCG!$C$6+HFC!L55+PFC!L55+'SF6'!L55</f>
        <v>80.419770388554838</v>
      </c>
      <c r="M55" s="94">
        <f>+'CO2'!M55+'abs CO2'!M55+'CH4'!M55*PCG!$C$5+N2O!M55*PCG!$C$6+HFC!M55+PFC!M55+'SF6'!M55</f>
        <v>83.447767530504834</v>
      </c>
      <c r="N55" s="94">
        <f>+'CO2'!N55+'abs CO2'!N55+'CH4'!N55*PCG!$C$5+N2O!N55*PCG!$C$6+HFC!N55+PFC!N55+'SF6'!N55</f>
        <v>87.820522618551948</v>
      </c>
      <c r="O55" s="94">
        <f>+'CO2'!O55+'abs CO2'!O55+'CH4'!O55*PCG!$C$5+N2O!O55*PCG!$C$6+HFC!O55+PFC!O55+'SF6'!O55</f>
        <v>84.328561328136828</v>
      </c>
      <c r="P55" s="94">
        <f>+'CO2'!P55+'abs CO2'!P55+'CH4'!P55*PCG!$C$5+N2O!P55*PCG!$C$6+HFC!P55+PFC!P55+'SF6'!P55</f>
        <v>76.351023070537948</v>
      </c>
      <c r="Q55" s="94">
        <f>+'CO2'!Q55+'abs CO2'!Q55+'CH4'!Q55*PCG!$C$5+N2O!Q55*PCG!$C$6+HFC!Q55+PFC!Q55+'SF6'!Q55</f>
        <v>80.838378012633328</v>
      </c>
      <c r="R55" s="94">
        <f>+'CO2'!R55+'abs CO2'!R55+'CH4'!R55*PCG!$C$5+N2O!R55*PCG!$C$6+HFC!R55+PFC!R55+'SF6'!R55</f>
        <v>78.037303290885816</v>
      </c>
      <c r="S55" s="94">
        <f>+'CO2'!S55+'abs CO2'!S55+'CH4'!S55*PCG!$C$5+N2O!S55*PCG!$C$6+HFC!S55+PFC!S55+'SF6'!S55</f>
        <v>78.329181136497311</v>
      </c>
      <c r="T55" s="94">
        <f>+'CO2'!T55+'abs CO2'!T55+'CH4'!T55*PCG!$C$5+N2O!T55*PCG!$C$6+HFC!T55+PFC!T55+'SF6'!T55</f>
        <v>86.606191713266568</v>
      </c>
      <c r="U55" s="94">
        <f>+'CO2'!U55+'abs CO2'!U55+'CH4'!U55*PCG!$C$5+N2O!U55*PCG!$C$6+HFC!U55+PFC!U55+'SF6'!U55</f>
        <v>83.787535756347339</v>
      </c>
      <c r="V55" s="94">
        <f>+'CO2'!V55+'abs CO2'!V55+'CH4'!V55*PCG!$C$5+N2O!V55*PCG!$C$6+HFC!V55+PFC!V55+'SF6'!V55</f>
        <v>90.829881347058659</v>
      </c>
      <c r="W55" s="94">
        <f>+'CO2'!W55+'abs CO2'!W55+'CH4'!W55*PCG!$C$5+N2O!W55*PCG!$C$6+HFC!W55+PFC!W55+'SF6'!W55</f>
        <v>92.262919783691046</v>
      </c>
      <c r="X55" s="94">
        <f>+'CO2'!X55+'abs CO2'!X55+'CH4'!X55*PCG!$C$5+N2O!X55*PCG!$C$6+HFC!X55+PFC!X55+'SF6'!X55</f>
        <v>91.938311573737963</v>
      </c>
      <c r="Y55" s="94">
        <f>+'CO2'!Y55+'abs CO2'!Y55+'CH4'!Y55*PCG!$C$5+N2O!Y55*PCG!$C$6+HFC!Y55+PFC!Y55+'SF6'!Y55</f>
        <v>89.263260917466852</v>
      </c>
      <c r="Z55" s="94">
        <f>+'CO2'!Z55+'abs CO2'!Z55+'CH4'!Z55*PCG!$C$5+N2O!Z55*PCG!$C$6+HFC!Z55+PFC!Z55+'SF6'!Z55</f>
        <v>90.95118636777471</v>
      </c>
      <c r="AA55" s="94">
        <f>+'CO2'!AA55+'abs CO2'!AA55+'CH4'!AA55*PCG!$C$5+N2O!AA55*PCG!$C$6+HFC!AA55+PFC!AA55+'SF6'!AA55</f>
        <v>86.428465691257671</v>
      </c>
      <c r="AB55" s="94">
        <f>+'CO2'!AB55+'abs CO2'!AB55+'CH4'!AB55*PCG!$C$5+N2O!AB55*PCG!$C$6+HFC!AB55+PFC!AB55+'SF6'!AB55</f>
        <v>83.427635653602962</v>
      </c>
      <c r="AC55" s="94">
        <f>+'CO2'!AC55+'abs CO2'!AC55+'CH4'!AC55*PCG!$C$5+N2O!AC55*PCG!$C$6+HFC!AC55+PFC!AC55+'SF6'!AC55</f>
        <v>100.69876138440276</v>
      </c>
      <c r="AD55" s="94">
        <f>+'CO2'!AD55+'abs CO2'!AD55+'CH4'!AD55*PCG!$C$5+N2O!AD55*PCG!$C$6+HFC!AD55+PFC!AD55+'SF6'!AD55</f>
        <v>107.95982618770296</v>
      </c>
      <c r="AE55" s="94">
        <f>+'CO2'!AE55+'abs CO2'!AE55+'CH4'!AE55*PCG!$C$5+N2O!AE55*PCG!$C$6+HFC!AE55+PFC!AE55+'SF6'!AE55</f>
        <v>114.86773973180286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25.116678682586731</v>
      </c>
      <c r="D56" s="33">
        <f t="shared" si="15"/>
        <v>37.033225463910227</v>
      </c>
      <c r="E56" s="33">
        <f t="shared" si="15"/>
        <v>31.573929822165368</v>
      </c>
      <c r="F56" s="33">
        <f t="shared" si="15"/>
        <v>29.409923831205123</v>
      </c>
      <c r="G56" s="33">
        <f t="shared" si="15"/>
        <v>41.769004553313138</v>
      </c>
      <c r="H56" s="33">
        <f t="shared" si="15"/>
        <v>28.455501946721299</v>
      </c>
      <c r="I56" s="33">
        <f t="shared" si="15"/>
        <v>30.005629262825114</v>
      </c>
      <c r="J56" s="33">
        <f t="shared" si="15"/>
        <v>34.105625679657287</v>
      </c>
      <c r="K56" s="33">
        <f t="shared" si="15"/>
        <v>18.011135732402327</v>
      </c>
      <c r="L56" s="33">
        <f t="shared" si="15"/>
        <v>17.940040522847411</v>
      </c>
      <c r="M56" s="33">
        <f t="shared" si="15"/>
        <v>17.357918348136863</v>
      </c>
      <c r="N56" s="33">
        <f t="shared" si="15"/>
        <v>11.204620333141696</v>
      </c>
      <c r="O56" s="33">
        <f t="shared" si="15"/>
        <v>13.905291648004342</v>
      </c>
      <c r="P56" s="33">
        <f t="shared" si="15"/>
        <v>19.641680242001087</v>
      </c>
      <c r="Q56" s="33">
        <f t="shared" si="15"/>
        <v>23.536698167694162</v>
      </c>
      <c r="R56" s="33">
        <f t="shared" si="15"/>
        <v>12.798743031667911</v>
      </c>
      <c r="S56" s="33">
        <f t="shared" si="15"/>
        <v>11.952711807121993</v>
      </c>
      <c r="T56" s="33">
        <f t="shared" si="15"/>
        <v>11.835322578386371</v>
      </c>
      <c r="U56" s="33">
        <f t="shared" si="15"/>
        <v>28.138471390763897</v>
      </c>
      <c r="V56" s="33">
        <f t="shared" si="15"/>
        <v>24.38579189409117</v>
      </c>
      <c r="W56" s="33">
        <f t="shared" si="15"/>
        <v>45.076871153797534</v>
      </c>
      <c r="X56" s="33">
        <f t="shared" si="15"/>
        <v>54.957147021645923</v>
      </c>
      <c r="Y56" s="33">
        <f t="shared" si="15"/>
        <v>47.491966282102808</v>
      </c>
      <c r="Z56" s="33">
        <f t="shared" si="15"/>
        <v>37.071432757665541</v>
      </c>
      <c r="AA56" s="33">
        <f t="shared" si="15"/>
        <v>28.632115106365983</v>
      </c>
      <c r="AB56" s="33">
        <f t="shared" si="15"/>
        <v>17.305556322734098</v>
      </c>
      <c r="AC56" s="33">
        <f t="shared" si="15"/>
        <v>13.076530315059085</v>
      </c>
      <c r="AD56" s="33">
        <f t="shared" si="15"/>
        <v>17.306443315115043</v>
      </c>
      <c r="AE56" s="33">
        <f t="shared" si="15"/>
        <v>12.698400871334709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1.5114157806145645</v>
      </c>
      <c r="D58" s="94">
        <f>+'CO2'!D58+'abs CO2'!D58+'CH4'!D58*PCG!$C$5+N2O!D58*PCG!$C$6+HFC!D58+PFC!D58+'SF6'!D58</f>
        <v>2.1710516881491677</v>
      </c>
      <c r="E58" s="94">
        <f>+'CO2'!E58+'abs CO2'!E58+'CH4'!E58*PCG!$C$5+N2O!E58*PCG!$C$6+HFC!E58+PFC!E58+'SF6'!E58</f>
        <v>2.2884272418964335</v>
      </c>
      <c r="F58" s="94">
        <f>+'CO2'!F58+'abs CO2'!F58+'CH4'!F58*PCG!$C$5+N2O!F58*PCG!$C$6+HFC!F58+PFC!F58+'SF6'!F58</f>
        <v>2.3064809282730292</v>
      </c>
      <c r="G58" s="94">
        <f>+'CO2'!G58+'abs CO2'!G58+'CH4'!G58*PCG!$C$5+N2O!G58*PCG!$C$6+HFC!G58+PFC!G58+'SF6'!G58</f>
        <v>2.6120099723657013</v>
      </c>
      <c r="H58" s="94">
        <f>+'CO2'!H58+'abs CO2'!H58+'CH4'!H58*PCG!$C$5+N2O!H58*PCG!$C$6+HFC!H58+PFC!H58+'SF6'!H58</f>
        <v>2.5514532275791701</v>
      </c>
      <c r="I58" s="94">
        <f>+'CO2'!I58+'abs CO2'!I58+'CH4'!I58*PCG!$C$5+N2O!I58*PCG!$C$6+HFC!I58+PFC!I58+'SF6'!I58</f>
        <v>1.5265425961124284</v>
      </c>
      <c r="J58" s="94">
        <f>+'CO2'!J58+'abs CO2'!J58+'CH4'!J58*PCG!$C$5+N2O!J58*PCG!$C$6+HFC!J58+PFC!J58+'SF6'!J58</f>
        <v>1.5572730926600673</v>
      </c>
      <c r="K58" s="94">
        <f>+'CO2'!K58+'abs CO2'!K58+'CH4'!K58*PCG!$C$5+N2O!K58*PCG!$C$6+HFC!K58+PFC!K58+'SF6'!K58</f>
        <v>1.4799298003848356</v>
      </c>
      <c r="L58" s="94">
        <f>+'CO2'!L58+'abs CO2'!L58+'CH4'!L58*PCG!$C$5+N2O!L58*PCG!$C$6+HFC!L58+PFC!L58+'SF6'!L58</f>
        <v>1.5023739689660212</v>
      </c>
      <c r="M58" s="94">
        <f>+'CO2'!M58+'abs CO2'!M58+'CH4'!M58*PCG!$C$5+N2O!M58*PCG!$C$6+HFC!M58+PFC!M58+'SF6'!M58</f>
        <v>1.4959361502683493</v>
      </c>
      <c r="N58" s="94">
        <f>+'CO2'!N58+'abs CO2'!N58+'CH4'!N58*PCG!$C$5+N2O!N58*PCG!$C$6+HFC!N58+PFC!N58+'SF6'!N58</f>
        <v>1.2154708531545062</v>
      </c>
      <c r="O58" s="94">
        <f>+'CO2'!O58+'abs CO2'!O58+'CH4'!O58*PCG!$C$5+N2O!O58*PCG!$C$6+HFC!O58+PFC!O58+'SF6'!O58</f>
        <v>1.2461222020335163</v>
      </c>
      <c r="P58" s="94">
        <f>+'CO2'!P58+'abs CO2'!P58+'CH4'!P58*PCG!$C$5+N2O!P58*PCG!$C$6+HFC!P58+PFC!P58+'SF6'!P58</f>
        <v>1.3434422728500783</v>
      </c>
      <c r="Q58" s="94">
        <f>+'CO2'!Q58+'abs CO2'!Q58+'CH4'!Q58*PCG!$C$5+N2O!Q58*PCG!$C$6+HFC!Q58+PFC!Q58+'SF6'!Q58</f>
        <v>1.0952975785122188</v>
      </c>
      <c r="R58" s="94">
        <f>+'CO2'!R58+'abs CO2'!R58+'CH4'!R58*PCG!$C$5+N2O!R58*PCG!$C$6+HFC!R58+PFC!R58+'SF6'!R58</f>
        <v>1.2075952725183836</v>
      </c>
      <c r="S58" s="94">
        <f>+'CO2'!S58+'abs CO2'!S58+'CH4'!S58*PCG!$C$5+N2O!S58*PCG!$C$6+HFC!S58+PFC!S58+'SF6'!S58</f>
        <v>1.2138111035037753</v>
      </c>
      <c r="T58" s="94">
        <f>+'CO2'!T58+'abs CO2'!T58+'CH4'!T58*PCG!$C$5+N2O!T58*PCG!$C$6+HFC!T58+PFC!T58+'SF6'!T58</f>
        <v>1.1656443580644471</v>
      </c>
      <c r="U58" s="94">
        <f>+'CO2'!U58+'abs CO2'!U58+'CH4'!U58*PCG!$C$5+N2O!U58*PCG!$C$6+HFC!U58+PFC!U58+'SF6'!U58</f>
        <v>1.6294126106165689</v>
      </c>
      <c r="V58" s="94">
        <f>+'CO2'!V58+'abs CO2'!V58+'CH4'!V58*PCG!$C$5+N2O!V58*PCG!$C$6+HFC!V58+PFC!V58+'SF6'!V58</f>
        <v>1.8808798987419688</v>
      </c>
      <c r="W58" s="94">
        <f>+'CO2'!W58+'abs CO2'!W58+'CH4'!W58*PCG!$C$5+N2O!W58*PCG!$C$6+HFC!W58+PFC!W58+'SF6'!W58</f>
        <v>1.6534669878767805</v>
      </c>
      <c r="X58" s="94">
        <f>+'CO2'!X58+'abs CO2'!X58+'CH4'!X58*PCG!$C$5+N2O!X58*PCG!$C$6+HFC!X58+PFC!X58+'SF6'!X58</f>
        <v>1.7854129839833586</v>
      </c>
      <c r="Y58" s="94">
        <f>+'CO2'!Y58+'abs CO2'!Y58+'CH4'!Y58*PCG!$C$5+N2O!Y58*PCG!$C$6+HFC!Y58+PFC!Y58+'SF6'!Y58</f>
        <v>2.0185861018188511</v>
      </c>
      <c r="Z58" s="94">
        <f>+'CO2'!Z58+'abs CO2'!Z58+'CH4'!Z58*PCG!$C$5+N2O!Z58*PCG!$C$6+HFC!Z58+PFC!Z58+'SF6'!Z58</f>
        <v>1.933253370244884</v>
      </c>
      <c r="AA58" s="94">
        <f>+'CO2'!AA58+'abs CO2'!AA58+'CH4'!AA58*PCG!$C$5+N2O!AA58*PCG!$C$6+HFC!AA58+PFC!AA58+'SF6'!AA58</f>
        <v>1.8070237726009628</v>
      </c>
      <c r="AB58" s="94">
        <f>+'CO2'!AB58+'abs CO2'!AB58+'CH4'!AB58*PCG!$C$5+N2O!AB58*PCG!$C$6+HFC!AB58+PFC!AB58+'SF6'!AB58</f>
        <v>1.943874019953314</v>
      </c>
      <c r="AC58" s="94">
        <f>+'CO2'!AC58+'abs CO2'!AC58+'CH4'!AC58*PCG!$C$5+N2O!AC58*PCG!$C$6+HFC!AC58+PFC!AC58+'SF6'!AC58</f>
        <v>1.8761119271506022</v>
      </c>
      <c r="AD58" s="94">
        <f>+'CO2'!AD58+'abs CO2'!AD58+'CH4'!AD58*PCG!$C$5+N2O!AD58*PCG!$C$6+HFC!AD58+PFC!AD58+'SF6'!AD58</f>
        <v>1.9133770295004369</v>
      </c>
      <c r="AE58" s="94">
        <f>+'CO2'!AE58+'abs CO2'!AE58+'CH4'!AE58*PCG!$C$5+N2O!AE58*PCG!$C$6+HFC!AE58+PFC!AE58+'SF6'!AE58</f>
        <v>2.0998337419998743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23.605262901972164</v>
      </c>
      <c r="D59" s="94">
        <f>+'CO2'!D59+'abs CO2'!D59+'CH4'!D59*PCG!$C$5+N2O!D59*PCG!$C$6+HFC!D59+PFC!D59+'SF6'!D59</f>
        <v>34.862173775761057</v>
      </c>
      <c r="E59" s="94">
        <f>+'CO2'!E59+'abs CO2'!E59+'CH4'!E59*PCG!$C$5+N2O!E59*PCG!$C$6+HFC!E59+PFC!E59+'SF6'!E59</f>
        <v>29.285502580268936</v>
      </c>
      <c r="F59" s="94">
        <f>+'CO2'!F59+'abs CO2'!F59+'CH4'!F59*PCG!$C$5+N2O!F59*PCG!$C$6+HFC!F59+PFC!F59+'SF6'!F59</f>
        <v>27.103442902932095</v>
      </c>
      <c r="G59" s="94">
        <f>+'CO2'!G59+'abs CO2'!G59+'CH4'!G59*PCG!$C$5+N2O!G59*PCG!$C$6+HFC!G59+PFC!G59+'SF6'!G59</f>
        <v>39.156994580947433</v>
      </c>
      <c r="H59" s="94">
        <f>+'CO2'!H59+'abs CO2'!H59+'CH4'!H59*PCG!$C$5+N2O!H59*PCG!$C$6+HFC!H59+PFC!H59+'SF6'!H59</f>
        <v>25.904048719142128</v>
      </c>
      <c r="I59" s="94">
        <f>+'CO2'!I59+'abs CO2'!I59+'CH4'!I59*PCG!$C$5+N2O!I59*PCG!$C$6+HFC!I59+PFC!I59+'SF6'!I59</f>
        <v>28.479086666712686</v>
      </c>
      <c r="J59" s="94">
        <f>+'CO2'!J59+'abs CO2'!J59+'CH4'!J59*PCG!$C$5+N2O!J59*PCG!$C$6+HFC!J59+PFC!J59+'SF6'!J59</f>
        <v>32.548352586997218</v>
      </c>
      <c r="K59" s="94">
        <f>+'CO2'!K59+'abs CO2'!K59+'CH4'!K59*PCG!$C$5+N2O!K59*PCG!$C$6+HFC!K59+PFC!K59+'SF6'!K59</f>
        <v>16.531205932017492</v>
      </c>
      <c r="L59" s="94">
        <f>+'CO2'!L59+'abs CO2'!L59+'CH4'!L59*PCG!$C$5+N2O!L59*PCG!$C$6+HFC!L59+PFC!L59+'SF6'!L59</f>
        <v>16.437666553881389</v>
      </c>
      <c r="M59" s="94">
        <f>+'CO2'!M59+'abs CO2'!M59+'CH4'!M59*PCG!$C$5+N2O!M59*PCG!$C$6+HFC!M59+PFC!M59+'SF6'!M59</f>
        <v>15.861982197868514</v>
      </c>
      <c r="N59" s="94">
        <f>+'CO2'!N59+'abs CO2'!N59+'CH4'!N59*PCG!$C$5+N2O!N59*PCG!$C$6+HFC!N59+PFC!N59+'SF6'!N59</f>
        <v>9.9891494799871889</v>
      </c>
      <c r="O59" s="94">
        <f>+'CO2'!O59+'abs CO2'!O59+'CH4'!O59*PCG!$C$5+N2O!O59*PCG!$C$6+HFC!O59+PFC!O59+'SF6'!O59</f>
        <v>12.659169445970825</v>
      </c>
      <c r="P59" s="94">
        <f>+'CO2'!P59+'abs CO2'!P59+'CH4'!P59*PCG!$C$5+N2O!P59*PCG!$C$6+HFC!P59+PFC!P59+'SF6'!P59</f>
        <v>18.298237969151007</v>
      </c>
      <c r="Q59" s="94">
        <f>+'CO2'!Q59+'abs CO2'!Q59+'CH4'!Q59*PCG!$C$5+N2O!Q59*PCG!$C$6+HFC!Q59+PFC!Q59+'SF6'!Q59</f>
        <v>22.441400589181942</v>
      </c>
      <c r="R59" s="94">
        <f>+'CO2'!R59+'abs CO2'!R59+'CH4'!R59*PCG!$C$5+N2O!R59*PCG!$C$6+HFC!R59+PFC!R59+'SF6'!R59</f>
        <v>11.591147759149527</v>
      </c>
      <c r="S59" s="94">
        <f>+'CO2'!S59+'abs CO2'!S59+'CH4'!S59*PCG!$C$5+N2O!S59*PCG!$C$6+HFC!S59+PFC!S59+'SF6'!S59</f>
        <v>10.738900703618217</v>
      </c>
      <c r="T59" s="94">
        <f>+'CO2'!T59+'abs CO2'!T59+'CH4'!T59*PCG!$C$5+N2O!T59*PCG!$C$6+HFC!T59+PFC!T59+'SF6'!T59</f>
        <v>10.669678220321924</v>
      </c>
      <c r="U59" s="94">
        <f>+'CO2'!U59+'abs CO2'!U59+'CH4'!U59*PCG!$C$5+N2O!U59*PCG!$C$6+HFC!U59+PFC!U59+'SF6'!U59</f>
        <v>26.509058780147328</v>
      </c>
      <c r="V59" s="94">
        <f>+'CO2'!V59+'abs CO2'!V59+'CH4'!V59*PCG!$C$5+N2O!V59*PCG!$C$6+HFC!V59+PFC!V59+'SF6'!V59</f>
        <v>22.5049119953492</v>
      </c>
      <c r="W59" s="94">
        <f>+'CO2'!W59+'abs CO2'!W59+'CH4'!W59*PCG!$C$5+N2O!W59*PCG!$C$6+HFC!W59+PFC!W59+'SF6'!W59</f>
        <v>43.423404165920751</v>
      </c>
      <c r="X59" s="94">
        <f>+'CO2'!X59+'abs CO2'!X59+'CH4'!X59*PCG!$C$5+N2O!X59*PCG!$C$6+HFC!X59+PFC!X59+'SF6'!X59</f>
        <v>53.171734037662567</v>
      </c>
      <c r="Y59" s="94">
        <f>+'CO2'!Y59+'abs CO2'!Y59+'CH4'!Y59*PCG!$C$5+N2O!Y59*PCG!$C$6+HFC!Y59+PFC!Y59+'SF6'!Y59</f>
        <v>45.473380180283961</v>
      </c>
      <c r="Z59" s="94">
        <f>+'CO2'!Z59+'abs CO2'!Z59+'CH4'!Z59*PCG!$C$5+N2O!Z59*PCG!$C$6+HFC!Z59+PFC!Z59+'SF6'!Z59</f>
        <v>35.138179387420656</v>
      </c>
      <c r="AA59" s="94">
        <f>+'CO2'!AA59+'abs CO2'!AA59+'CH4'!AA59*PCG!$C$5+N2O!AA59*PCG!$C$6+HFC!AA59+PFC!AA59+'SF6'!AA59</f>
        <v>26.82509133376502</v>
      </c>
      <c r="AB59" s="94">
        <f>+'CO2'!AB59+'abs CO2'!AB59+'CH4'!AB59*PCG!$C$5+N2O!AB59*PCG!$C$6+HFC!AB59+PFC!AB59+'SF6'!AB59</f>
        <v>15.361682302780785</v>
      </c>
      <c r="AC59" s="94">
        <f>+'CO2'!AC59+'abs CO2'!AC59+'CH4'!AC59*PCG!$C$5+N2O!AC59*PCG!$C$6+HFC!AC59+PFC!AC59+'SF6'!AC59</f>
        <v>11.200418387908483</v>
      </c>
      <c r="AD59" s="94">
        <f>+'CO2'!AD59+'abs CO2'!AD59+'CH4'!AD59*PCG!$C$5+N2O!AD59*PCG!$C$6+HFC!AD59+PFC!AD59+'SF6'!AD59</f>
        <v>15.393066285614607</v>
      </c>
      <c r="AE59" s="94">
        <f>+'CO2'!AE59+'abs CO2'!AE59+'CH4'!AE59*PCG!$C$5+N2O!AE59*PCG!$C$6+HFC!AE59+PFC!AE59+'SF6'!AE59</f>
        <v>10.598567129334834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0.24377221875815469</v>
      </c>
      <c r="X60" s="33">
        <f t="shared" si="16"/>
        <v>0.30628717243457831</v>
      </c>
      <c r="Y60" s="33">
        <f t="shared" si="16"/>
        <v>1.8435410079180234</v>
      </c>
      <c r="Z60" s="33">
        <f t="shared" si="16"/>
        <v>2.2154115467625566</v>
      </c>
      <c r="AA60" s="33">
        <f t="shared" si="16"/>
        <v>2.2370990115057912</v>
      </c>
      <c r="AB60" s="33">
        <f t="shared" si="16"/>
        <v>1.9463542670799157</v>
      </c>
      <c r="AC60" s="33">
        <f t="shared" si="16"/>
        <v>0.13075144220927348</v>
      </c>
      <c r="AD60" s="33">
        <f t="shared" si="16"/>
        <v>0.37960794213912452</v>
      </c>
      <c r="AE60" s="33">
        <f t="shared" si="16"/>
        <v>0.16378846481151882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0.24377221875815469</v>
      </c>
      <c r="X62" s="33">
        <f t="shared" si="17"/>
        <v>0.30628717243457831</v>
      </c>
      <c r="Y62" s="33">
        <f t="shared" si="17"/>
        <v>1.8435410079180234</v>
      </c>
      <c r="Z62" s="33">
        <f t="shared" si="17"/>
        <v>2.2154115467625566</v>
      </c>
      <c r="AA62" s="33">
        <f t="shared" si="17"/>
        <v>2.2370990115057912</v>
      </c>
      <c r="AB62" s="33">
        <f t="shared" si="17"/>
        <v>1.9463542670799157</v>
      </c>
      <c r="AC62" s="33">
        <f t="shared" si="17"/>
        <v>0.13075144220927348</v>
      </c>
      <c r="AD62" s="33">
        <f t="shared" si="17"/>
        <v>0.37960794213912452</v>
      </c>
      <c r="AE62" s="33">
        <f t="shared" si="17"/>
        <v>0.16378846481151882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0.24377221875815469</v>
      </c>
      <c r="X63" s="94">
        <f>+'CO2'!X63+'abs CO2'!X63+'CH4'!X63*PCG!$C$5+N2O!X63*PCG!$C$6+HFC!X63+PFC!X63+'SF6'!X63</f>
        <v>0.30628717243457831</v>
      </c>
      <c r="Y63" s="94">
        <f>+'CO2'!Y63+'abs CO2'!Y63+'CH4'!Y63*PCG!$C$5+N2O!Y63*PCG!$C$6+HFC!Y63+PFC!Y63+'SF6'!Y63</f>
        <v>1.8435410079180234</v>
      </c>
      <c r="Z63" s="94">
        <f>+'CO2'!Z63+'abs CO2'!Z63+'CH4'!Z63*PCG!$C$5+N2O!Z63*PCG!$C$6+HFC!Z63+PFC!Z63+'SF6'!Z63</f>
        <v>2.2154115467625566</v>
      </c>
      <c r="AA63" s="94">
        <f>+'CO2'!AA63+'abs CO2'!AA63+'CH4'!AA63*PCG!$C$5+N2O!AA63*PCG!$C$6+HFC!AA63+PFC!AA63+'SF6'!AA63</f>
        <v>2.2370990115057912</v>
      </c>
      <c r="AB63" s="94">
        <f>+'CO2'!AB63+'abs CO2'!AB63+'CH4'!AB63*PCG!$C$5+N2O!AB63*PCG!$C$6+HFC!AB63+PFC!AB63+'SF6'!AB63</f>
        <v>1.9463542670799157</v>
      </c>
      <c r="AC63" s="94">
        <f>+'CO2'!AC63+'abs CO2'!AC63+'CH4'!AC63*PCG!$C$5+N2O!AC63*PCG!$C$6+HFC!AC63+PFC!AC63+'SF6'!AC63</f>
        <v>0.13075144220927348</v>
      </c>
      <c r="AD63" s="94">
        <f>+'CO2'!AD63+'abs CO2'!AD63+'CH4'!AD63*PCG!$C$5+N2O!AD63*PCG!$C$6+HFC!AD63+PFC!AD63+'SF6'!AD63</f>
        <v>0.37960794213912452</v>
      </c>
      <c r="AE63" s="94">
        <f>+'CO2'!AE63+'abs CO2'!AE63+'CH4'!AE63*PCG!$C$5+N2O!AE63*PCG!$C$6+HFC!AE63+PFC!AE63+'SF6'!AE63</f>
        <v>0.16378846481151882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0</v>
      </c>
      <c r="D67" s="33">
        <f t="shared" si="18"/>
        <v>0</v>
      </c>
      <c r="E67" s="33">
        <f t="shared" si="18"/>
        <v>0</v>
      </c>
      <c r="F67" s="33">
        <f t="shared" si="18"/>
        <v>0</v>
      </c>
      <c r="G67" s="33">
        <f t="shared" si="18"/>
        <v>0</v>
      </c>
      <c r="H67" s="33">
        <f t="shared" si="18"/>
        <v>0</v>
      </c>
      <c r="I67" s="33">
        <f t="shared" si="18"/>
        <v>0</v>
      </c>
      <c r="J67" s="33">
        <f t="shared" si="18"/>
        <v>0</v>
      </c>
      <c r="K67" s="33">
        <f t="shared" si="18"/>
        <v>0</v>
      </c>
      <c r="L67" s="33">
        <f t="shared" si="18"/>
        <v>0</v>
      </c>
      <c r="M67" s="33">
        <f t="shared" si="18"/>
        <v>0</v>
      </c>
      <c r="N67" s="33">
        <f t="shared" si="18"/>
        <v>0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0</v>
      </c>
      <c r="U67" s="33">
        <f t="shared" si="18"/>
        <v>0</v>
      </c>
      <c r="V67" s="33">
        <f t="shared" si="18"/>
        <v>0</v>
      </c>
      <c r="W67" s="33">
        <f t="shared" si="18"/>
        <v>0</v>
      </c>
      <c r="X67" s="33">
        <f t="shared" si="18"/>
        <v>0</v>
      </c>
      <c r="Y67" s="33">
        <f t="shared" si="18"/>
        <v>0</v>
      </c>
      <c r="Z67" s="33">
        <f t="shared" si="18"/>
        <v>0</v>
      </c>
      <c r="AA67" s="33">
        <f t="shared" si="18"/>
        <v>0</v>
      </c>
      <c r="AB67" s="33">
        <f t="shared" si="18"/>
        <v>0</v>
      </c>
      <c r="AC67" s="33">
        <f t="shared" si="18"/>
        <v>0</v>
      </c>
      <c r="AD67" s="33">
        <f t="shared" si="18"/>
        <v>0</v>
      </c>
      <c r="AE67" s="33">
        <f t="shared" si="18"/>
        <v>0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0</v>
      </c>
      <c r="U80" s="33">
        <f t="shared" si="23"/>
        <v>0</v>
      </c>
      <c r="V80" s="33">
        <f t="shared" si="23"/>
        <v>0</v>
      </c>
      <c r="W80" s="33">
        <f t="shared" si="23"/>
        <v>0</v>
      </c>
      <c r="X80" s="33">
        <f t="shared" si="23"/>
        <v>0</v>
      </c>
      <c r="Y80" s="33">
        <f t="shared" si="23"/>
        <v>0</v>
      </c>
      <c r="Z80" s="33">
        <f t="shared" si="23"/>
        <v>0</v>
      </c>
      <c r="AA80" s="33">
        <f t="shared" si="23"/>
        <v>0</v>
      </c>
      <c r="AB80" s="33">
        <f t="shared" si="23"/>
        <v>0</v>
      </c>
      <c r="AC80" s="33">
        <f t="shared" si="23"/>
        <v>0</v>
      </c>
      <c r="AD80" s="33">
        <f t="shared" si="23"/>
        <v>0</v>
      </c>
      <c r="AE80" s="33">
        <f t="shared" si="23"/>
        <v>0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0</v>
      </c>
      <c r="U91" s="33">
        <f t="shared" si="26"/>
        <v>0</v>
      </c>
      <c r="V91" s="33">
        <f t="shared" si="26"/>
        <v>0</v>
      </c>
      <c r="W91" s="33">
        <f t="shared" si="26"/>
        <v>0</v>
      </c>
      <c r="X91" s="33">
        <f t="shared" si="26"/>
        <v>0</v>
      </c>
      <c r="Y91" s="33">
        <f t="shared" si="26"/>
        <v>0</v>
      </c>
      <c r="Z91" s="33">
        <f t="shared" si="26"/>
        <v>0</v>
      </c>
      <c r="AA91" s="33">
        <f t="shared" si="26"/>
        <v>0</v>
      </c>
      <c r="AB91" s="33">
        <f t="shared" si="26"/>
        <v>0</v>
      </c>
      <c r="AC91" s="33">
        <f t="shared" si="26"/>
        <v>0</v>
      </c>
      <c r="AD91" s="33">
        <f t="shared" si="26"/>
        <v>0</v>
      </c>
      <c r="AE91" s="33">
        <f t="shared" si="26"/>
        <v>0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0</v>
      </c>
      <c r="U94" s="33">
        <f t="shared" si="27"/>
        <v>0</v>
      </c>
      <c r="V94" s="33">
        <f t="shared" si="27"/>
        <v>0</v>
      </c>
      <c r="W94" s="33">
        <f t="shared" si="27"/>
        <v>0</v>
      </c>
      <c r="X94" s="33">
        <f t="shared" si="27"/>
        <v>0</v>
      </c>
      <c r="Y94" s="33">
        <f t="shared" si="27"/>
        <v>0</v>
      </c>
      <c r="Z94" s="33">
        <f t="shared" si="27"/>
        <v>0</v>
      </c>
      <c r="AA94" s="33">
        <f t="shared" si="27"/>
        <v>0</v>
      </c>
      <c r="AB94" s="33">
        <f t="shared" si="27"/>
        <v>0</v>
      </c>
      <c r="AC94" s="33">
        <f t="shared" si="27"/>
        <v>0</v>
      </c>
      <c r="AD94" s="33">
        <f t="shared" si="27"/>
        <v>0</v>
      </c>
      <c r="AE94" s="33">
        <f t="shared" si="27"/>
        <v>0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0</v>
      </c>
      <c r="U99" s="94">
        <f>+'CO2'!U99+'abs CO2'!U99+'CH4'!U99*PCG!$C$5+N2O!U99*PCG!$C$6+HFC!U99+PFC!U99+'SF6'!U99</f>
        <v>0</v>
      </c>
      <c r="V99" s="94">
        <f>+'CO2'!V99+'abs CO2'!V99+'CH4'!V99*PCG!$C$5+N2O!V99*PCG!$C$6+HFC!V99+PFC!V99+'SF6'!V99</f>
        <v>0</v>
      </c>
      <c r="W99" s="94">
        <f>+'CO2'!W99+'abs CO2'!W99+'CH4'!W99*PCG!$C$5+N2O!W99*PCG!$C$6+HFC!W99+PFC!W99+'SF6'!W99</f>
        <v>0</v>
      </c>
      <c r="X99" s="94">
        <f>+'CO2'!X99+'abs CO2'!X99+'CH4'!X99*PCG!$C$5+N2O!X99*PCG!$C$6+HFC!X99+PFC!X99+'SF6'!X99</f>
        <v>0</v>
      </c>
      <c r="Y99" s="94">
        <f>+'CO2'!Y99+'abs CO2'!Y99+'CH4'!Y99*PCG!$C$5+N2O!Y99*PCG!$C$6+HFC!Y99+PFC!Y99+'SF6'!Y99</f>
        <v>0</v>
      </c>
      <c r="Z99" s="94">
        <f>+'CO2'!Z99+'abs CO2'!Z99+'CH4'!Z99*PCG!$C$5+N2O!Z99*PCG!$C$6+HFC!Z99+PFC!Z99+'SF6'!Z99</f>
        <v>0</v>
      </c>
      <c r="AA99" s="94">
        <f>+'CO2'!AA99+'abs CO2'!AA99+'CH4'!AA99*PCG!$C$5+N2O!AA99*PCG!$C$6+HFC!AA99+PFC!AA99+'SF6'!AA99</f>
        <v>0</v>
      </c>
      <c r="AB99" s="94">
        <f>+'CO2'!AB99+'abs CO2'!AB99+'CH4'!AB99*PCG!$C$5+N2O!AB99*PCG!$C$6+HFC!AB99+PFC!AB99+'SF6'!AB99</f>
        <v>0</v>
      </c>
      <c r="AC99" s="94">
        <f>+'CO2'!AC99+'abs CO2'!AC99+'CH4'!AC99*PCG!$C$5+N2O!AC99*PCG!$C$6+HFC!AC99+PFC!AC99+'SF6'!AC99</f>
        <v>0</v>
      </c>
      <c r="AD99" s="94">
        <f>+'CO2'!AD99+'abs CO2'!AD99+'CH4'!AD99*PCG!$C$5+N2O!AD99*PCG!$C$6+HFC!AD99+PFC!AD99+'SF6'!AD99</f>
        <v>0</v>
      </c>
      <c r="AE99" s="94">
        <f>+'CO2'!AE99+'abs CO2'!AE99+'CH4'!AE99*PCG!$C$5+N2O!AE99*PCG!$C$6+HFC!AE99+PFC!AE99+'SF6'!AE99</f>
        <v>0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1.6583362353755278</v>
      </c>
      <c r="D111" s="32">
        <f t="shared" ref="D111:AE111" si="31">+D112+D122+D141+D149+D154+D160+D173+D187</f>
        <v>1.652732925615618</v>
      </c>
      <c r="E111" s="32">
        <f t="shared" si="31"/>
        <v>1.7367559618098334</v>
      </c>
      <c r="F111" s="32">
        <f t="shared" si="31"/>
        <v>1.7467986133974209</v>
      </c>
      <c r="G111" s="32">
        <f t="shared" si="31"/>
        <v>2.0124455430897874</v>
      </c>
      <c r="H111" s="32">
        <f t="shared" si="31"/>
        <v>2.2771213350233959</v>
      </c>
      <c r="I111" s="32">
        <f t="shared" si="31"/>
        <v>2.8571679499802118</v>
      </c>
      <c r="J111" s="32">
        <f t="shared" si="31"/>
        <v>4.038585324399075</v>
      </c>
      <c r="K111" s="32">
        <f t="shared" si="31"/>
        <v>4.1253285684840622</v>
      </c>
      <c r="L111" s="32">
        <f t="shared" si="31"/>
        <v>5.5860802051500205</v>
      </c>
      <c r="M111" s="32">
        <f t="shared" si="31"/>
        <v>7.3236412112956266</v>
      </c>
      <c r="N111" s="32">
        <f t="shared" si="31"/>
        <v>10.437424504769925</v>
      </c>
      <c r="O111" s="32">
        <f t="shared" si="31"/>
        <v>10.898620366944327</v>
      </c>
      <c r="P111" s="32">
        <f t="shared" si="31"/>
        <v>14.637084850002937</v>
      </c>
      <c r="Q111" s="32">
        <f t="shared" si="31"/>
        <v>17.823555466436893</v>
      </c>
      <c r="R111" s="32">
        <f t="shared" si="31"/>
        <v>22.538347376828892</v>
      </c>
      <c r="S111" s="32">
        <f t="shared" si="31"/>
        <v>26.209535656953861</v>
      </c>
      <c r="T111" s="32">
        <f t="shared" si="31"/>
        <v>33.752601698759229</v>
      </c>
      <c r="U111" s="32">
        <f t="shared" si="31"/>
        <v>45.563089614246088</v>
      </c>
      <c r="V111" s="32">
        <f t="shared" si="31"/>
        <v>51.866322753661919</v>
      </c>
      <c r="W111" s="32">
        <f t="shared" si="31"/>
        <v>61.797723416914373</v>
      </c>
      <c r="X111" s="32">
        <f t="shared" si="31"/>
        <v>76.786844992948204</v>
      </c>
      <c r="Y111" s="32">
        <f t="shared" si="31"/>
        <v>95.506247262023336</v>
      </c>
      <c r="Z111" s="32">
        <f t="shared" si="31"/>
        <v>104.1236402531858</v>
      </c>
      <c r="AA111" s="32">
        <f t="shared" si="31"/>
        <v>125.33474722068391</v>
      </c>
      <c r="AB111" s="32">
        <f t="shared" si="31"/>
        <v>132.38394787388131</v>
      </c>
      <c r="AC111" s="32">
        <f t="shared" si="31"/>
        <v>148.98576419259481</v>
      </c>
      <c r="AD111" s="32">
        <f t="shared" si="31"/>
        <v>170.39606456536785</v>
      </c>
      <c r="AE111" s="32">
        <f t="shared" si="31"/>
        <v>203.89800888440669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0</v>
      </c>
      <c r="D112" s="33">
        <f t="shared" ref="D112:AE112" si="32">+D113+D114+D115+D116+D121</f>
        <v>0</v>
      </c>
      <c r="E112" s="33">
        <f t="shared" si="32"/>
        <v>0</v>
      </c>
      <c r="F112" s="33">
        <f t="shared" si="32"/>
        <v>0</v>
      </c>
      <c r="G112" s="33">
        <f t="shared" si="32"/>
        <v>0</v>
      </c>
      <c r="H112" s="33">
        <f t="shared" si="32"/>
        <v>0</v>
      </c>
      <c r="I112" s="33">
        <f t="shared" si="32"/>
        <v>0</v>
      </c>
      <c r="J112" s="33">
        <f t="shared" si="32"/>
        <v>0</v>
      </c>
      <c r="K112" s="33">
        <f t="shared" si="32"/>
        <v>0</v>
      </c>
      <c r="L112" s="33">
        <f t="shared" si="32"/>
        <v>0</v>
      </c>
      <c r="M112" s="33">
        <f t="shared" si="32"/>
        <v>0</v>
      </c>
      <c r="N112" s="33">
        <f t="shared" si="32"/>
        <v>0</v>
      </c>
      <c r="O112" s="33">
        <f t="shared" si="32"/>
        <v>0</v>
      </c>
      <c r="P112" s="33">
        <f t="shared" si="32"/>
        <v>0</v>
      </c>
      <c r="Q112" s="33">
        <f t="shared" si="32"/>
        <v>0</v>
      </c>
      <c r="R112" s="33">
        <f t="shared" si="32"/>
        <v>0</v>
      </c>
      <c r="S112" s="33">
        <f t="shared" si="32"/>
        <v>0</v>
      </c>
      <c r="T112" s="33">
        <f t="shared" si="32"/>
        <v>0</v>
      </c>
      <c r="U112" s="33">
        <f t="shared" si="32"/>
        <v>0</v>
      </c>
      <c r="V112" s="33">
        <f t="shared" si="32"/>
        <v>0</v>
      </c>
      <c r="W112" s="33">
        <f t="shared" si="32"/>
        <v>0</v>
      </c>
      <c r="X112" s="33">
        <f t="shared" si="32"/>
        <v>0</v>
      </c>
      <c r="Y112" s="33">
        <f t="shared" si="32"/>
        <v>0</v>
      </c>
      <c r="Z112" s="33">
        <f t="shared" si="32"/>
        <v>0</v>
      </c>
      <c r="AA112" s="33">
        <f t="shared" si="32"/>
        <v>1.2512555628781723</v>
      </c>
      <c r="AB112" s="33">
        <f t="shared" si="32"/>
        <v>1.3381349868624695</v>
      </c>
      <c r="AC112" s="33">
        <f t="shared" si="32"/>
        <v>5.6584006588160443E-3</v>
      </c>
      <c r="AD112" s="33">
        <f t="shared" si="32"/>
        <v>4.6412037644371776E-3</v>
      </c>
      <c r="AE112" s="33">
        <f t="shared" si="32"/>
        <v>0.1173818144441194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0</v>
      </c>
      <c r="D113" s="94">
        <f>+'CO2'!D113+'abs CO2'!D113+'CH4'!D113*PCG!$C$5+N2O!D113*PCG!$C$6+HFC!D113+PFC!D113+'SF6'!D113</f>
        <v>0</v>
      </c>
      <c r="E113" s="94">
        <f>+'CO2'!E113+'abs CO2'!E113+'CH4'!E113*PCG!$C$5+N2O!E113*PCG!$C$6+HFC!E113+PFC!E113+'SF6'!E113</f>
        <v>0</v>
      </c>
      <c r="F113" s="94">
        <f>+'CO2'!F113+'abs CO2'!F113+'CH4'!F113*PCG!$C$5+N2O!F113*PCG!$C$6+HFC!F113+PFC!F113+'SF6'!F113</f>
        <v>0</v>
      </c>
      <c r="G113" s="94">
        <f>+'CO2'!G113+'abs CO2'!G113+'CH4'!G113*PCG!$C$5+N2O!G113*PCG!$C$6+HFC!G113+PFC!G113+'SF6'!G113</f>
        <v>0</v>
      </c>
      <c r="H113" s="94">
        <f>+'CO2'!H113+'abs CO2'!H113+'CH4'!H113*PCG!$C$5+N2O!H113*PCG!$C$6+HFC!H113+PFC!H113+'SF6'!H113</f>
        <v>0</v>
      </c>
      <c r="I113" s="94">
        <f>+'CO2'!I113+'abs CO2'!I113+'CH4'!I113*PCG!$C$5+N2O!I113*PCG!$C$6+HFC!I113+PFC!I113+'SF6'!I113</f>
        <v>0</v>
      </c>
      <c r="J113" s="94">
        <f>+'CO2'!J113+'abs CO2'!J113+'CH4'!J113*PCG!$C$5+N2O!J113*PCG!$C$6+HFC!J113+PFC!J113+'SF6'!J113</f>
        <v>0</v>
      </c>
      <c r="K113" s="94">
        <f>+'CO2'!K113+'abs CO2'!K113+'CH4'!K113*PCG!$C$5+N2O!K113*PCG!$C$6+HFC!K113+PFC!K113+'SF6'!K113</f>
        <v>0</v>
      </c>
      <c r="L113" s="94">
        <f>+'CO2'!L113+'abs CO2'!L113+'CH4'!L113*PCG!$C$5+N2O!L113*PCG!$C$6+HFC!L113+PFC!L113+'SF6'!L113</f>
        <v>0</v>
      </c>
      <c r="M113" s="94">
        <f>+'CO2'!M113+'abs CO2'!M113+'CH4'!M113*PCG!$C$5+N2O!M113*PCG!$C$6+HFC!M113+PFC!M113+'SF6'!M113</f>
        <v>0</v>
      </c>
      <c r="N113" s="94">
        <f>+'CO2'!N113+'abs CO2'!N113+'CH4'!N113*PCG!$C$5+N2O!N113*PCG!$C$6+HFC!N113+PFC!N113+'SF6'!N113</f>
        <v>0</v>
      </c>
      <c r="O113" s="94">
        <f>+'CO2'!O113+'abs CO2'!O113+'CH4'!O113*PCG!$C$5+N2O!O113*PCG!$C$6+HFC!O113+PFC!O113+'SF6'!O113</f>
        <v>0</v>
      </c>
      <c r="P113" s="94">
        <f>+'CO2'!P113+'abs CO2'!P113+'CH4'!P113*PCG!$C$5+N2O!P113*PCG!$C$6+HFC!P113+PFC!P113+'SF6'!P113</f>
        <v>0</v>
      </c>
      <c r="Q113" s="94">
        <f>+'CO2'!Q113+'abs CO2'!Q113+'CH4'!Q113*PCG!$C$5+N2O!Q113*PCG!$C$6+HFC!Q113+PFC!Q113+'SF6'!Q113</f>
        <v>0</v>
      </c>
      <c r="R113" s="94">
        <f>+'CO2'!R113+'abs CO2'!R113+'CH4'!R113*PCG!$C$5+N2O!R113*PCG!$C$6+HFC!R113+PFC!R113+'SF6'!R113</f>
        <v>0</v>
      </c>
      <c r="S113" s="94">
        <f>+'CO2'!S113+'abs CO2'!S113+'CH4'!S113*PCG!$C$5+N2O!S113*PCG!$C$6+HFC!S113+PFC!S113+'SF6'!S113</f>
        <v>0</v>
      </c>
      <c r="T113" s="94">
        <f>+'CO2'!T113+'abs CO2'!T113+'CH4'!T113*PCG!$C$5+N2O!T113*PCG!$C$6+HFC!T113+PFC!T113+'SF6'!T113</f>
        <v>0</v>
      </c>
      <c r="U113" s="94">
        <f>+'CO2'!U113+'abs CO2'!U113+'CH4'!U113*PCG!$C$5+N2O!U113*PCG!$C$6+HFC!U113+PFC!U113+'SF6'!U113</f>
        <v>0</v>
      </c>
      <c r="V113" s="94">
        <f>+'CO2'!V113+'abs CO2'!V113+'CH4'!V113*PCG!$C$5+N2O!V113*PCG!$C$6+HFC!V113+PFC!V113+'SF6'!V113</f>
        <v>0</v>
      </c>
      <c r="W113" s="94">
        <f>+'CO2'!W113+'abs CO2'!W113+'CH4'!W113*PCG!$C$5+N2O!W113*PCG!$C$6+HFC!W113+PFC!W113+'SF6'!W113</f>
        <v>0</v>
      </c>
      <c r="X113" s="94">
        <f>+'CO2'!X113+'abs CO2'!X113+'CH4'!X113*PCG!$C$5+N2O!X113*PCG!$C$6+HFC!X113+PFC!X113+'SF6'!X113</f>
        <v>0</v>
      </c>
      <c r="Y113" s="94">
        <f>+'CO2'!Y113+'abs CO2'!Y113+'CH4'!Y113*PCG!$C$5+N2O!Y113*PCG!$C$6+HFC!Y113+PFC!Y113+'SF6'!Y113</f>
        <v>0</v>
      </c>
      <c r="Z113" s="94">
        <f>+'CO2'!Z113+'abs CO2'!Z113+'CH4'!Z113*PCG!$C$5+N2O!Z113*PCG!$C$6+HFC!Z113+PFC!Z113+'SF6'!Z113</f>
        <v>0</v>
      </c>
      <c r="AA113" s="94">
        <f>+'CO2'!AA113+'abs CO2'!AA113+'CH4'!AA113*PCG!$C$5+N2O!AA113*PCG!$C$6+HFC!AA113+PFC!AA113+'SF6'!AA113</f>
        <v>1.2512555628781723</v>
      </c>
      <c r="AB113" s="94">
        <f>+'CO2'!AB113+'abs CO2'!AB113+'CH4'!AB113*PCG!$C$5+N2O!AB113*PCG!$C$6+HFC!AB113+PFC!AB113+'SF6'!AB113</f>
        <v>1.3381349868624695</v>
      </c>
      <c r="AC113" s="94">
        <f>+'CO2'!AC113+'abs CO2'!AC113+'CH4'!AC113*PCG!$C$5+N2O!AC113*PCG!$C$6+HFC!AC113+PFC!AC113+'SF6'!AC113</f>
        <v>5.6584006588160443E-3</v>
      </c>
      <c r="AD113" s="94">
        <f>+'CO2'!AD113+'abs CO2'!AD113+'CH4'!AD113*PCG!$C$5+N2O!AD113*PCG!$C$6+HFC!AD113+PFC!AD113+'SF6'!AD113</f>
        <v>4.6412037644371776E-3</v>
      </c>
      <c r="AE113" s="94">
        <f>+'CO2'!AE113+'abs CO2'!AE113+'CH4'!AE113*PCG!$C$5+N2O!AE113*PCG!$C$6+HFC!AE113+PFC!AE113+'SF6'!AE113</f>
        <v>0.1173818144441194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1.6327364047385231</v>
      </c>
      <c r="D149" s="33">
        <f t="shared" ref="D149:AE149" si="38">+D150+D151+D152+D153</f>
        <v>1.6270960352261072</v>
      </c>
      <c r="E149" s="33">
        <f t="shared" si="38"/>
        <v>1.7108350779238028</v>
      </c>
      <c r="F149" s="33">
        <f t="shared" si="38"/>
        <v>1.7194562604806061</v>
      </c>
      <c r="G149" s="33">
        <f t="shared" si="38"/>
        <v>1.7965820646119965</v>
      </c>
      <c r="H149" s="33">
        <f t="shared" si="38"/>
        <v>1.8244888048664045</v>
      </c>
      <c r="I149" s="33">
        <f t="shared" si="38"/>
        <v>1.8985153396171532</v>
      </c>
      <c r="J149" s="33">
        <f t="shared" si="38"/>
        <v>1.9275455669128756</v>
      </c>
      <c r="K149" s="33">
        <f t="shared" si="38"/>
        <v>1.9411182583690714</v>
      </c>
      <c r="L149" s="33">
        <f t="shared" si="38"/>
        <v>1.7890984763525046</v>
      </c>
      <c r="M149" s="33">
        <f t="shared" si="38"/>
        <v>2.0361786718810633</v>
      </c>
      <c r="N149" s="33">
        <f t="shared" si="38"/>
        <v>2.0796750596690003</v>
      </c>
      <c r="O149" s="33">
        <f t="shared" si="38"/>
        <v>2.1236154597719095</v>
      </c>
      <c r="P149" s="33">
        <f t="shared" si="38"/>
        <v>2.1991019080398497</v>
      </c>
      <c r="Q149" s="33">
        <f t="shared" si="38"/>
        <v>2.3581663903574892</v>
      </c>
      <c r="R149" s="33">
        <f t="shared" si="38"/>
        <v>2.5087574084101263</v>
      </c>
      <c r="S149" s="33">
        <f t="shared" si="38"/>
        <v>2.6634553256578268</v>
      </c>
      <c r="T149" s="33">
        <f t="shared" si="38"/>
        <v>2.817993223085109</v>
      </c>
      <c r="U149" s="33">
        <f t="shared" si="38"/>
        <v>3.050575060447156</v>
      </c>
      <c r="V149" s="33">
        <f t="shared" si="38"/>
        <v>3.1399874128613434</v>
      </c>
      <c r="W149" s="33">
        <f t="shared" si="38"/>
        <v>3.4748777468728322</v>
      </c>
      <c r="X149" s="33">
        <f t="shared" si="38"/>
        <v>4.2401152700441695</v>
      </c>
      <c r="Y149" s="33">
        <f t="shared" si="38"/>
        <v>4.477724505498065</v>
      </c>
      <c r="Z149" s="33">
        <f t="shared" si="38"/>
        <v>4.6854001574302897</v>
      </c>
      <c r="AA149" s="33">
        <f t="shared" si="38"/>
        <v>4.664547748237208</v>
      </c>
      <c r="AB149" s="33">
        <f t="shared" si="38"/>
        <v>4.7021588318986982</v>
      </c>
      <c r="AC149" s="33">
        <f t="shared" si="38"/>
        <v>5.3216605828155146</v>
      </c>
      <c r="AD149" s="33">
        <f t="shared" si="38"/>
        <v>5.3861245719619655</v>
      </c>
      <c r="AE149" s="33">
        <f t="shared" si="38"/>
        <v>5.8270568470507884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1.3616579453245583</v>
      </c>
      <c r="D150" s="94">
        <f>+'CO2'!D150+'abs CO2'!D150+'CH4'!D150*PCG!$C$5+N2O!D150*PCG!$C$6+HFC!D150+PFC!D150+'SF6'!D150</f>
        <v>1.3885752887866949</v>
      </c>
      <c r="E150" s="94">
        <f>+'CO2'!E150+'abs CO2'!E150+'CH4'!E150*PCG!$C$5+N2O!E150*PCG!$C$6+HFC!E150+PFC!E150+'SF6'!E150</f>
        <v>1.4162498381336588</v>
      </c>
      <c r="F150" s="94">
        <f>+'CO2'!F150+'abs CO2'!F150+'CH4'!F150*PCG!$C$5+N2O!F150*PCG!$C$6+HFC!F150+PFC!F150+'SF6'!F150</f>
        <v>1.4446949779647249</v>
      </c>
      <c r="G150" s="94">
        <f>+'CO2'!G150+'abs CO2'!G150+'CH4'!G150*PCG!$C$5+N2O!G150*PCG!$C$6+HFC!G150+PFC!G150+'SF6'!G150</f>
        <v>1.4739248174771908</v>
      </c>
      <c r="H150" s="94">
        <f>+'CO2'!H150+'abs CO2'!H150+'CH4'!H150*PCG!$C$5+N2O!H150*PCG!$C$6+HFC!H150+PFC!H150+'SF6'!H150</f>
        <v>1.50395420110111</v>
      </c>
      <c r="I150" s="94">
        <f>+'CO2'!I150+'abs CO2'!I150+'CH4'!I150*PCG!$C$5+N2O!I150*PCG!$C$6+HFC!I150+PFC!I150+'SF6'!I150</f>
        <v>1.5347987204118603</v>
      </c>
      <c r="J150" s="94">
        <f>+'CO2'!J150+'abs CO2'!J150+'CH4'!J150*PCG!$C$5+N2O!J150*PCG!$C$6+HFC!J150+PFC!J150+'SF6'!J150</f>
        <v>1.566474727340214</v>
      </c>
      <c r="K150" s="94">
        <f>+'CO2'!K150+'abs CO2'!K150+'CH4'!K150*PCG!$C$5+N2O!K150*PCG!$C$6+HFC!K150+PFC!K150+'SF6'!K150</f>
        <v>1.5989993487025809</v>
      </c>
      <c r="L150" s="94">
        <f>+'CO2'!L150+'abs CO2'!L150+'CH4'!L150*PCG!$C$5+N2O!L150*PCG!$C$6+HFC!L150+PFC!L150+'SF6'!L150</f>
        <v>1.6968823523295913</v>
      </c>
      <c r="M150" s="94">
        <f>+'CO2'!M150+'abs CO2'!M150+'CH4'!M150*PCG!$C$5+N2O!M150*PCG!$C$6+HFC!M150+PFC!M150+'SF6'!M150</f>
        <v>1.6864973917151622</v>
      </c>
      <c r="N150" s="94">
        <f>+'CO2'!N150+'abs CO2'!N150+'CH4'!N150*PCG!$C$5+N2O!N150*PCG!$C$6+HFC!N150+PFC!N150+'SF6'!N150</f>
        <v>1.722510446258497</v>
      </c>
      <c r="O150" s="94">
        <f>+'CO2'!O150+'abs CO2'!O150+'CH4'!O150*PCG!$C$5+N2O!O150*PCG!$C$6+HFC!O150+PFC!O150+'SF6'!O150</f>
        <v>1.747479460101278</v>
      </c>
      <c r="P150" s="94">
        <f>+'CO2'!P150+'abs CO2'!P150+'CH4'!P150*PCG!$C$5+N2O!P150*PCG!$C$6+HFC!P150+PFC!P150+'SF6'!P150</f>
        <v>1.8223394533453636</v>
      </c>
      <c r="Q150" s="94">
        <f>+'CO2'!Q150+'abs CO2'!Q150+'CH4'!Q150*PCG!$C$5+N2O!Q150*PCG!$C$6+HFC!Q150+PFC!Q150+'SF6'!Q150</f>
        <v>1.9485980316442943</v>
      </c>
      <c r="R150" s="94">
        <f>+'CO2'!R150+'abs CO2'!R150+'CH4'!R150*PCG!$C$5+N2O!R150*PCG!$C$6+HFC!R150+PFC!R150+'SF6'!R150</f>
        <v>2.0569693920714931</v>
      </c>
      <c r="S150" s="94">
        <f>+'CO2'!S150+'abs CO2'!S150+'CH4'!S150*PCG!$C$5+N2O!S150*PCG!$C$6+HFC!S150+PFC!S150+'SF6'!S150</f>
        <v>2.2574653008074077</v>
      </c>
      <c r="T150" s="94">
        <f>+'CO2'!T150+'abs CO2'!T150+'CH4'!T150*PCG!$C$5+N2O!T150*PCG!$C$6+HFC!T150+PFC!T150+'SF6'!T150</f>
        <v>2.4336212591801405</v>
      </c>
      <c r="U150" s="94">
        <f>+'CO2'!U150+'abs CO2'!U150+'CH4'!U150*PCG!$C$5+N2O!U150*PCG!$C$6+HFC!U150+PFC!U150+'SF6'!U150</f>
        <v>2.6582118155185213</v>
      </c>
      <c r="V150" s="94">
        <f>+'CO2'!V150+'abs CO2'!V150+'CH4'!V150*PCG!$C$5+N2O!V150*PCG!$C$6+HFC!V150+PFC!V150+'SF6'!V150</f>
        <v>2.8450426825387654</v>
      </c>
      <c r="W150" s="94">
        <f>+'CO2'!W150+'abs CO2'!W150+'CH4'!W150*PCG!$C$5+N2O!W150*PCG!$C$6+HFC!W150+PFC!W150+'SF6'!W150</f>
        <v>3.0667901626928535</v>
      </c>
      <c r="X150" s="94">
        <f>+'CO2'!X150+'abs CO2'!X150+'CH4'!X150*PCG!$C$5+N2O!X150*PCG!$C$6+HFC!X150+PFC!X150+'SF6'!X150</f>
        <v>3.828025706910791</v>
      </c>
      <c r="Y150" s="94">
        <f>+'CO2'!Y150+'abs CO2'!Y150+'CH4'!Y150*PCG!$C$5+N2O!Y150*PCG!$C$6+HFC!Y150+PFC!Y150+'SF6'!Y150</f>
        <v>4.0703027459341037</v>
      </c>
      <c r="Z150" s="94">
        <f>+'CO2'!Z150+'abs CO2'!Z150+'CH4'!Z150*PCG!$C$5+N2O!Z150*PCG!$C$6+HFC!Z150+PFC!Z150+'SF6'!Z150</f>
        <v>4.1300332399293174</v>
      </c>
      <c r="AA150" s="94">
        <f>+'CO2'!AA150+'abs CO2'!AA150+'CH4'!AA150*PCG!$C$5+N2O!AA150*PCG!$C$6+HFC!AA150+PFC!AA150+'SF6'!AA150</f>
        <v>4.1881084879957378</v>
      </c>
      <c r="AB150" s="94">
        <f>+'CO2'!AB150+'abs CO2'!AB150+'CH4'!AB150*PCG!$C$5+N2O!AB150*PCG!$C$6+HFC!AB150+PFC!AB150+'SF6'!AB150</f>
        <v>4.193045279435796</v>
      </c>
      <c r="AC150" s="94">
        <f>+'CO2'!AC150+'abs CO2'!AC150+'CH4'!AC150*PCG!$C$5+N2O!AC150*PCG!$C$6+HFC!AC150+PFC!AC150+'SF6'!AC150</f>
        <v>4.8488069255808304</v>
      </c>
      <c r="AD150" s="94">
        <f>+'CO2'!AD150+'abs CO2'!AD150+'CH4'!AD150*PCG!$C$5+N2O!AD150*PCG!$C$6+HFC!AD150+PFC!AD150+'SF6'!AD150</f>
        <v>5.0225315818435039</v>
      </c>
      <c r="AE150" s="94">
        <f>+'CO2'!AE150+'abs CO2'!AE150+'CH4'!AE150*PCG!$C$5+N2O!AE150*PCG!$C$6+HFC!AE150+PFC!AE150+'SF6'!AE150</f>
        <v>5.3926014746907791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0.27107845941396469</v>
      </c>
      <c r="D151" s="94">
        <f>+'CO2'!D151+'abs CO2'!D151+'CH4'!D151*PCG!$C$5+N2O!D151*PCG!$C$6+HFC!D151+PFC!D151+'SF6'!D151</f>
        <v>0.2385207464394124</v>
      </c>
      <c r="E151" s="94">
        <f>+'CO2'!E151+'abs CO2'!E151+'CH4'!E151*PCG!$C$5+N2O!E151*PCG!$C$6+HFC!E151+PFC!E151+'SF6'!E151</f>
        <v>0.29458523979014406</v>
      </c>
      <c r="F151" s="94">
        <f>+'CO2'!F151+'abs CO2'!F151+'CH4'!F151*PCG!$C$5+N2O!F151*PCG!$C$6+HFC!F151+PFC!F151+'SF6'!F151</f>
        <v>0.27476128251588128</v>
      </c>
      <c r="G151" s="94">
        <f>+'CO2'!G151+'abs CO2'!G151+'CH4'!G151*PCG!$C$5+N2O!G151*PCG!$C$6+HFC!G151+PFC!G151+'SF6'!G151</f>
        <v>0.32265724713480576</v>
      </c>
      <c r="H151" s="94">
        <f>+'CO2'!H151+'abs CO2'!H151+'CH4'!H151*PCG!$C$5+N2O!H151*PCG!$C$6+HFC!H151+PFC!H151+'SF6'!H151</f>
        <v>0.32053460376529452</v>
      </c>
      <c r="I151" s="94">
        <f>+'CO2'!I151+'abs CO2'!I151+'CH4'!I151*PCG!$C$5+N2O!I151*PCG!$C$6+HFC!I151+PFC!I151+'SF6'!I151</f>
        <v>0.36371661920529286</v>
      </c>
      <c r="J151" s="94">
        <f>+'CO2'!J151+'abs CO2'!J151+'CH4'!J151*PCG!$C$5+N2O!J151*PCG!$C$6+HFC!J151+PFC!J151+'SF6'!J151</f>
        <v>0.36107083957266167</v>
      </c>
      <c r="K151" s="94">
        <f>+'CO2'!K151+'abs CO2'!K151+'CH4'!K151*PCG!$C$5+N2O!K151*PCG!$C$6+HFC!K151+PFC!K151+'SF6'!K151</f>
        <v>0.34211890966649056</v>
      </c>
      <c r="L151" s="94">
        <f>+'CO2'!L151+'abs CO2'!L151+'CH4'!L151*PCG!$C$5+N2O!L151*PCG!$C$6+HFC!L151+PFC!L151+'SF6'!L151</f>
        <v>9.2216124022913404E-2</v>
      </c>
      <c r="M151" s="94">
        <f>+'CO2'!M151+'abs CO2'!M151+'CH4'!M151*PCG!$C$5+N2O!M151*PCG!$C$6+HFC!M151+PFC!M151+'SF6'!M151</f>
        <v>0.34968128016590083</v>
      </c>
      <c r="N151" s="94">
        <f>+'CO2'!N151+'abs CO2'!N151+'CH4'!N151*PCG!$C$5+N2O!N151*PCG!$C$6+HFC!N151+PFC!N151+'SF6'!N151</f>
        <v>0.35716461341050332</v>
      </c>
      <c r="O151" s="94">
        <f>+'CO2'!O151+'abs CO2'!O151+'CH4'!O151*PCG!$C$5+N2O!O151*PCG!$C$6+HFC!O151+PFC!O151+'SF6'!O151</f>
        <v>0.3761359996706316</v>
      </c>
      <c r="P151" s="94">
        <f>+'CO2'!P151+'abs CO2'!P151+'CH4'!P151*PCG!$C$5+N2O!P151*PCG!$C$6+HFC!P151+PFC!P151+'SF6'!P151</f>
        <v>0.37676245469448605</v>
      </c>
      <c r="Q151" s="94">
        <f>+'CO2'!Q151+'abs CO2'!Q151+'CH4'!Q151*PCG!$C$5+N2O!Q151*PCG!$C$6+HFC!Q151+PFC!Q151+'SF6'!Q151</f>
        <v>0.40956835871319491</v>
      </c>
      <c r="R151" s="94">
        <f>+'CO2'!R151+'abs CO2'!R151+'CH4'!R151*PCG!$C$5+N2O!R151*PCG!$C$6+HFC!R151+PFC!R151+'SF6'!R151</f>
        <v>0.45178801633863308</v>
      </c>
      <c r="S151" s="94">
        <f>+'CO2'!S151+'abs CO2'!S151+'CH4'!S151*PCG!$C$5+N2O!S151*PCG!$C$6+HFC!S151+PFC!S151+'SF6'!S151</f>
        <v>0.40599002485041896</v>
      </c>
      <c r="T151" s="94">
        <f>+'CO2'!T151+'abs CO2'!T151+'CH4'!T151*PCG!$C$5+N2O!T151*PCG!$C$6+HFC!T151+PFC!T151+'SF6'!T151</f>
        <v>0.38437196390496831</v>
      </c>
      <c r="U151" s="94">
        <f>+'CO2'!U151+'abs CO2'!U151+'CH4'!U151*PCG!$C$5+N2O!U151*PCG!$C$6+HFC!U151+PFC!U151+'SF6'!U151</f>
        <v>0.39236324492863467</v>
      </c>
      <c r="V151" s="94">
        <f>+'CO2'!V151+'abs CO2'!V151+'CH4'!V151*PCG!$C$5+N2O!V151*PCG!$C$6+HFC!V151+PFC!V151+'SF6'!V151</f>
        <v>0.29494473032257812</v>
      </c>
      <c r="W151" s="94">
        <f>+'CO2'!W151+'abs CO2'!W151+'CH4'!W151*PCG!$C$5+N2O!W151*PCG!$C$6+HFC!W151+PFC!W151+'SF6'!W151</f>
        <v>0.40808758417997892</v>
      </c>
      <c r="X151" s="94">
        <f>+'CO2'!X151+'abs CO2'!X151+'CH4'!X151*PCG!$C$5+N2O!X151*PCG!$C$6+HFC!X151+PFC!X151+'SF6'!X151</f>
        <v>0.41208956313337841</v>
      </c>
      <c r="Y151" s="94">
        <f>+'CO2'!Y151+'abs CO2'!Y151+'CH4'!Y151*PCG!$C$5+N2O!Y151*PCG!$C$6+HFC!Y151+PFC!Y151+'SF6'!Y151</f>
        <v>0.40742175956396165</v>
      </c>
      <c r="Z151" s="94">
        <f>+'CO2'!Z151+'abs CO2'!Z151+'CH4'!Z151*PCG!$C$5+N2O!Z151*PCG!$C$6+HFC!Z151+PFC!Z151+'SF6'!Z151</f>
        <v>0.55536691750097267</v>
      </c>
      <c r="AA151" s="94">
        <f>+'CO2'!AA151+'abs CO2'!AA151+'CH4'!AA151*PCG!$C$5+N2O!AA151*PCG!$C$6+HFC!AA151+PFC!AA151+'SF6'!AA151</f>
        <v>0.47643926024147037</v>
      </c>
      <c r="AB151" s="94">
        <f>+'CO2'!AB151+'abs CO2'!AB151+'CH4'!AB151*PCG!$C$5+N2O!AB151*PCG!$C$6+HFC!AB151+PFC!AB151+'SF6'!AB151</f>
        <v>0.50911355246290202</v>
      </c>
      <c r="AC151" s="94">
        <f>+'CO2'!AC151+'abs CO2'!AC151+'CH4'!AC151*PCG!$C$5+N2O!AC151*PCG!$C$6+HFC!AC151+PFC!AC151+'SF6'!AC151</f>
        <v>0.4728536572346842</v>
      </c>
      <c r="AD151" s="94">
        <f>+'CO2'!AD151+'abs CO2'!AD151+'CH4'!AD151*PCG!$C$5+N2O!AD151*PCG!$C$6+HFC!AD151+PFC!AD151+'SF6'!AD151</f>
        <v>0.36359299011846186</v>
      </c>
      <c r="AE151" s="94">
        <f>+'CO2'!AE151+'abs CO2'!AE151+'CH4'!AE151*PCG!$C$5+N2O!AE151*PCG!$C$6+HFC!AE151+PFC!AE151+'SF6'!AE151</f>
        <v>0.4344553723600092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0</v>
      </c>
      <c r="D160" s="33">
        <f t="shared" ref="D160:AE160" si="40">+D161+D168+D169+D170+D171+D172</f>
        <v>3.705975250604497E-5</v>
      </c>
      <c r="E160" s="33">
        <f t="shared" si="40"/>
        <v>3.2105324902596637E-4</v>
      </c>
      <c r="F160" s="33">
        <f t="shared" si="40"/>
        <v>1.7425222798101846E-3</v>
      </c>
      <c r="G160" s="33">
        <f t="shared" si="40"/>
        <v>0.19026364784078612</v>
      </c>
      <c r="H160" s="33">
        <f t="shared" si="40"/>
        <v>0.42703269951998657</v>
      </c>
      <c r="I160" s="33">
        <f t="shared" si="40"/>
        <v>0.93305277972605416</v>
      </c>
      <c r="J160" s="33">
        <f t="shared" si="40"/>
        <v>2.0854399268491948</v>
      </c>
      <c r="K160" s="33">
        <f t="shared" si="40"/>
        <v>2.1586104794779852</v>
      </c>
      <c r="L160" s="33">
        <f t="shared" si="40"/>
        <v>3.7713818981605107</v>
      </c>
      <c r="M160" s="33">
        <f t="shared" si="40"/>
        <v>5.2618627087775582</v>
      </c>
      <c r="N160" s="33">
        <f t="shared" si="40"/>
        <v>8.3321496144639209</v>
      </c>
      <c r="O160" s="33">
        <f t="shared" si="40"/>
        <v>8.7494050765354139</v>
      </c>
      <c r="P160" s="33">
        <f t="shared" si="40"/>
        <v>12.412294260327011</v>
      </c>
      <c r="Q160" s="33">
        <f t="shared" si="40"/>
        <v>15.439608635738844</v>
      </c>
      <c r="R160" s="33">
        <f t="shared" si="40"/>
        <v>20.003708037991089</v>
      </c>
      <c r="S160" s="33">
        <f t="shared" si="40"/>
        <v>23.520091086409856</v>
      </c>
      <c r="T160" s="33">
        <f t="shared" si="40"/>
        <v>30.908518632430159</v>
      </c>
      <c r="U160" s="33">
        <f t="shared" si="40"/>
        <v>42.486312750982961</v>
      </c>
      <c r="V160" s="33">
        <f t="shared" si="40"/>
        <v>48.700001595093951</v>
      </c>
      <c r="W160" s="33">
        <f t="shared" si="40"/>
        <v>58.296366947213969</v>
      </c>
      <c r="X160" s="33">
        <f t="shared" si="40"/>
        <v>72.520104003414588</v>
      </c>
      <c r="Y160" s="33">
        <f t="shared" si="40"/>
        <v>91.006178318329489</v>
      </c>
      <c r="Z160" s="33">
        <f t="shared" si="40"/>
        <v>99.420212295048728</v>
      </c>
      <c r="AA160" s="33">
        <f t="shared" si="40"/>
        <v>116.62051890785833</v>
      </c>
      <c r="AB160" s="33">
        <f t="shared" si="40"/>
        <v>123.39589873120298</v>
      </c>
      <c r="AC160" s="33">
        <f t="shared" si="40"/>
        <v>141.19070987565044</v>
      </c>
      <c r="AD160" s="33">
        <f t="shared" si="40"/>
        <v>162.29377813419791</v>
      </c>
      <c r="AE160" s="33">
        <f t="shared" si="40"/>
        <v>195.37956310971248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0</v>
      </c>
      <c r="D161" s="33">
        <f t="shared" ref="D161:AE161" si="41">+D162+D163+D164+D165+D166+D167</f>
        <v>3.705975250604497E-5</v>
      </c>
      <c r="E161" s="33">
        <f t="shared" si="41"/>
        <v>3.2105324902596637E-4</v>
      </c>
      <c r="F161" s="33">
        <f t="shared" si="41"/>
        <v>1.7425222798101846E-3</v>
      </c>
      <c r="G161" s="33">
        <f t="shared" si="41"/>
        <v>0.19026364784078612</v>
      </c>
      <c r="H161" s="33">
        <f t="shared" si="41"/>
        <v>0.42703269951998657</v>
      </c>
      <c r="I161" s="33">
        <f t="shared" si="41"/>
        <v>0.93305277972605416</v>
      </c>
      <c r="J161" s="33">
        <f t="shared" si="41"/>
        <v>2.0828166441178539</v>
      </c>
      <c r="K161" s="33">
        <f t="shared" si="41"/>
        <v>2.1503337542436078</v>
      </c>
      <c r="L161" s="33">
        <f t="shared" si="41"/>
        <v>3.7435776123936231</v>
      </c>
      <c r="M161" s="33">
        <f t="shared" si="41"/>
        <v>5.2101455152078984</v>
      </c>
      <c r="N161" s="33">
        <f t="shared" si="41"/>
        <v>8.2599000031079814</v>
      </c>
      <c r="O161" s="33">
        <f t="shared" si="41"/>
        <v>8.6621172852534318</v>
      </c>
      <c r="P161" s="33">
        <f t="shared" si="41"/>
        <v>12.288185622276352</v>
      </c>
      <c r="Q161" s="33">
        <f t="shared" si="41"/>
        <v>15.145545923919908</v>
      </c>
      <c r="R161" s="33">
        <f t="shared" si="41"/>
        <v>19.379258254414442</v>
      </c>
      <c r="S161" s="33">
        <f t="shared" si="41"/>
        <v>22.985325779909957</v>
      </c>
      <c r="T161" s="33">
        <f t="shared" si="41"/>
        <v>30.454192709050368</v>
      </c>
      <c r="U161" s="33">
        <f t="shared" si="41"/>
        <v>41.28632268533346</v>
      </c>
      <c r="V161" s="33">
        <f t="shared" si="41"/>
        <v>46.981577025814694</v>
      </c>
      <c r="W161" s="33">
        <f t="shared" si="41"/>
        <v>54.775115486862774</v>
      </c>
      <c r="X161" s="33">
        <f t="shared" si="41"/>
        <v>70.02197081307402</v>
      </c>
      <c r="Y161" s="33">
        <f t="shared" si="41"/>
        <v>86.794521975984679</v>
      </c>
      <c r="Z161" s="33">
        <f t="shared" si="41"/>
        <v>95.608575672297178</v>
      </c>
      <c r="AA161" s="33">
        <f t="shared" si="41"/>
        <v>112.06734963482498</v>
      </c>
      <c r="AB161" s="33">
        <f t="shared" si="41"/>
        <v>118.78003446017442</v>
      </c>
      <c r="AC161" s="33">
        <f t="shared" si="41"/>
        <v>134.59074803962883</v>
      </c>
      <c r="AD161" s="33">
        <f t="shared" si="41"/>
        <v>155.87393652005358</v>
      </c>
      <c r="AE161" s="33">
        <f t="shared" si="41"/>
        <v>189.91671187083938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0</v>
      </c>
      <c r="D162" s="94">
        <f>+'CO2'!D162+'abs CO2'!D162+'CH4'!D162*PCG!$C$5+N2O!D162*PCG!$C$6+HFC!D162+PFC!D162+'SF6'!D162</f>
        <v>0</v>
      </c>
      <c r="E162" s="94">
        <f>+'CO2'!E162+'abs CO2'!E162+'CH4'!E162*PCG!$C$5+N2O!E162*PCG!$C$6+HFC!E162+PFC!E162+'SF6'!E162</f>
        <v>0</v>
      </c>
      <c r="F162" s="94">
        <f>+'CO2'!F162+'abs CO2'!F162+'CH4'!F162*PCG!$C$5+N2O!F162*PCG!$C$6+HFC!F162+PFC!F162+'SF6'!F162</f>
        <v>0</v>
      </c>
      <c r="G162" s="94">
        <f>+'CO2'!G162+'abs CO2'!G162+'CH4'!G162*PCG!$C$5+N2O!G162*PCG!$C$6+HFC!G162+PFC!G162+'SF6'!G162</f>
        <v>0</v>
      </c>
      <c r="H162" s="94">
        <f>+'CO2'!H162+'abs CO2'!H162+'CH4'!H162*PCG!$C$5+N2O!H162*PCG!$C$6+HFC!H162+PFC!H162+'SF6'!H162</f>
        <v>0</v>
      </c>
      <c r="I162" s="94">
        <f>+'CO2'!I162+'abs CO2'!I162+'CH4'!I162*PCG!$C$5+N2O!I162*PCG!$C$6+HFC!I162+PFC!I162+'SF6'!I162</f>
        <v>0</v>
      </c>
      <c r="J162" s="94">
        <f>+'CO2'!J162+'abs CO2'!J162+'CH4'!J162*PCG!$C$5+N2O!J162*PCG!$C$6+HFC!J162+PFC!J162+'SF6'!J162</f>
        <v>0</v>
      </c>
      <c r="K162" s="94">
        <f>+'CO2'!K162+'abs CO2'!K162+'CH4'!K162*PCG!$C$5+N2O!K162*PCG!$C$6+HFC!K162+PFC!K162+'SF6'!K162</f>
        <v>0</v>
      </c>
      <c r="L162" s="94">
        <f>+'CO2'!L162+'abs CO2'!L162+'CH4'!L162*PCG!$C$5+N2O!L162*PCG!$C$6+HFC!L162+PFC!L162+'SF6'!L162</f>
        <v>0</v>
      </c>
      <c r="M162" s="94">
        <f>+'CO2'!M162+'abs CO2'!M162+'CH4'!M162*PCG!$C$5+N2O!M162*PCG!$C$6+HFC!M162+PFC!M162+'SF6'!M162</f>
        <v>0</v>
      </c>
      <c r="N162" s="94">
        <f>+'CO2'!N162+'abs CO2'!N162+'CH4'!N162*PCG!$C$5+N2O!N162*PCG!$C$6+HFC!N162+PFC!N162+'SF6'!N162</f>
        <v>0</v>
      </c>
      <c r="O162" s="94">
        <f>+'CO2'!O162+'abs CO2'!O162+'CH4'!O162*PCG!$C$5+N2O!O162*PCG!$C$6+HFC!O162+PFC!O162+'SF6'!O162</f>
        <v>0</v>
      </c>
      <c r="P162" s="94">
        <f>+'CO2'!P162+'abs CO2'!P162+'CH4'!P162*PCG!$C$5+N2O!P162*PCG!$C$6+HFC!P162+PFC!P162+'SF6'!P162</f>
        <v>0</v>
      </c>
      <c r="Q162" s="94">
        <f>+'CO2'!Q162+'abs CO2'!Q162+'CH4'!Q162*PCG!$C$5+N2O!Q162*PCG!$C$6+HFC!Q162+PFC!Q162+'SF6'!Q162</f>
        <v>0.8959142064389175</v>
      </c>
      <c r="R162" s="94">
        <f>+'CO2'!R162+'abs CO2'!R162+'CH4'!R162*PCG!$C$5+N2O!R162*PCG!$C$6+HFC!R162+PFC!R162+'SF6'!R162</f>
        <v>2.2329951272586657</v>
      </c>
      <c r="S162" s="94">
        <f>+'CO2'!S162+'abs CO2'!S162+'CH4'!S162*PCG!$C$5+N2O!S162*PCG!$C$6+HFC!S162+PFC!S162+'SF6'!S162</f>
        <v>2.1772735702315607</v>
      </c>
      <c r="T162" s="94">
        <f>+'CO2'!T162+'abs CO2'!T162+'CH4'!T162*PCG!$C$5+N2O!T162*PCG!$C$6+HFC!T162+PFC!T162+'SF6'!T162</f>
        <v>4.409055147761193</v>
      </c>
      <c r="U162" s="94">
        <f>+'CO2'!U162+'abs CO2'!U162+'CH4'!U162*PCG!$C$5+N2O!U162*PCG!$C$6+HFC!U162+PFC!U162+'SF6'!U162</f>
        <v>5.0183161679531958</v>
      </c>
      <c r="V162" s="94">
        <f>+'CO2'!V162+'abs CO2'!V162+'CH4'!V162*PCG!$C$5+N2O!V162*PCG!$C$6+HFC!V162+PFC!V162+'SF6'!V162</f>
        <v>5.4960605582361852</v>
      </c>
      <c r="W162" s="94">
        <f>+'CO2'!W162+'abs CO2'!W162+'CH4'!W162*PCG!$C$5+N2O!W162*PCG!$C$6+HFC!W162+PFC!W162+'SF6'!W162</f>
        <v>8.3446849790897701</v>
      </c>
      <c r="X162" s="94">
        <f>+'CO2'!X162+'abs CO2'!X162+'CH4'!X162*PCG!$C$5+N2O!X162*PCG!$C$6+HFC!X162+PFC!X162+'SF6'!X162</f>
        <v>12.264381272859746</v>
      </c>
      <c r="Y162" s="94">
        <f>+'CO2'!Y162+'abs CO2'!Y162+'CH4'!Y162*PCG!$C$5+N2O!Y162*PCG!$C$6+HFC!Y162+PFC!Y162+'SF6'!Y162</f>
        <v>16.475429762485646</v>
      </c>
      <c r="Z162" s="94">
        <f>+'CO2'!Z162+'abs CO2'!Z162+'CH4'!Z162*PCG!$C$5+N2O!Z162*PCG!$C$6+HFC!Z162+PFC!Z162+'SF6'!Z162</f>
        <v>18.344122112958967</v>
      </c>
      <c r="AA162" s="94">
        <f>+'CO2'!AA162+'abs CO2'!AA162+'CH4'!AA162*PCG!$C$5+N2O!AA162*PCG!$C$6+HFC!AA162+PFC!AA162+'SF6'!AA162</f>
        <v>19.522806587113458</v>
      </c>
      <c r="AB162" s="94">
        <f>+'CO2'!AB162+'abs CO2'!AB162+'CH4'!AB162*PCG!$C$5+N2O!AB162*PCG!$C$6+HFC!AB162+PFC!AB162+'SF6'!AB162</f>
        <v>21.98488025233851</v>
      </c>
      <c r="AC162" s="94">
        <f>+'CO2'!AC162+'abs CO2'!AC162+'CH4'!AC162*PCG!$C$5+N2O!AC162*PCG!$C$6+HFC!AC162+PFC!AC162+'SF6'!AC162</f>
        <v>24.200150279747703</v>
      </c>
      <c r="AD162" s="94">
        <f>+'CO2'!AD162+'abs CO2'!AD162+'CH4'!AD162*PCG!$C$5+N2O!AD162*PCG!$C$6+HFC!AD162+PFC!AD162+'SF6'!AD162</f>
        <v>26.569181374080785</v>
      </c>
      <c r="AE162" s="94">
        <f>+'CO2'!AE162+'abs CO2'!AE162+'CH4'!AE162*PCG!$C$5+N2O!AE162*PCG!$C$6+HFC!AE162+PFC!AE162+'SF6'!AE162</f>
        <v>28.20814932686682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3.705975250604497E-5</v>
      </c>
      <c r="E163" s="94">
        <f>+'CO2'!E163+'abs CO2'!E163+'CH4'!E163*PCG!$C$5+N2O!E163*PCG!$C$6+HFC!E163+PFC!E163+'SF6'!E163</f>
        <v>3.2104775896285147E-4</v>
      </c>
      <c r="F163" s="94">
        <f>+'CO2'!F163+'abs CO2'!F163+'CH4'!F163*PCG!$C$5+N2O!F163*PCG!$C$6+HFC!F163+PFC!F163+'SF6'!F163</f>
        <v>1.7246361272446882E-3</v>
      </c>
      <c r="G163" s="94">
        <f>+'CO2'!G163+'abs CO2'!G163+'CH4'!G163*PCG!$C$5+N2O!G163*PCG!$C$6+HFC!G163+PFC!G163+'SF6'!G163</f>
        <v>1.5263748958645695E-2</v>
      </c>
      <c r="H163" s="94">
        <f>+'CO2'!H163+'abs CO2'!H163+'CH4'!H163*PCG!$C$5+N2O!H163*PCG!$C$6+HFC!H163+PFC!H163+'SF6'!H163</f>
        <v>2.6177374727516866E-2</v>
      </c>
      <c r="I163" s="94">
        <f>+'CO2'!I163+'abs CO2'!I163+'CH4'!I163*PCG!$C$5+N2O!I163*PCG!$C$6+HFC!I163+PFC!I163+'SF6'!I163</f>
        <v>8.283174736271183E-2</v>
      </c>
      <c r="J163" s="94">
        <f>+'CO2'!J163+'abs CO2'!J163+'CH4'!J163*PCG!$C$5+N2O!J163*PCG!$C$6+HFC!J163+PFC!J163+'SF6'!J163</f>
        <v>0.16196810912591975</v>
      </c>
      <c r="K163" s="94">
        <f>+'CO2'!K163+'abs CO2'!K163+'CH4'!K163*PCG!$C$5+N2O!K163*PCG!$C$6+HFC!K163+PFC!K163+'SF6'!K163</f>
        <v>0.13595516745941683</v>
      </c>
      <c r="L163" s="94">
        <f>+'CO2'!L163+'abs CO2'!L163+'CH4'!L163*PCG!$C$5+N2O!L163*PCG!$C$6+HFC!L163+PFC!L163+'SF6'!L163</f>
        <v>0.13508676446123416</v>
      </c>
      <c r="M163" s="94">
        <f>+'CO2'!M163+'abs CO2'!M163+'CH4'!M163*PCG!$C$5+N2O!M163*PCG!$C$6+HFC!M163+PFC!M163+'SF6'!M163</f>
        <v>0.3274128543283491</v>
      </c>
      <c r="N163" s="94">
        <f>+'CO2'!N163+'abs CO2'!N163+'CH4'!N163*PCG!$C$5+N2O!N163*PCG!$C$6+HFC!N163+PFC!N163+'SF6'!N163</f>
        <v>0.35016518828392051</v>
      </c>
      <c r="O163" s="94">
        <f>+'CO2'!O163+'abs CO2'!O163+'CH4'!O163*PCG!$C$5+N2O!O163*PCG!$C$6+HFC!O163+PFC!O163+'SF6'!O163</f>
        <v>0.27007518408994041</v>
      </c>
      <c r="P163" s="94">
        <f>+'CO2'!P163+'abs CO2'!P163+'CH4'!P163*PCG!$C$5+N2O!P163*PCG!$C$6+HFC!P163+PFC!P163+'SF6'!P163</f>
        <v>0.37327862793992644</v>
      </c>
      <c r="Q163" s="94">
        <f>+'CO2'!Q163+'abs CO2'!Q163+'CH4'!Q163*PCG!$C$5+N2O!Q163*PCG!$C$6+HFC!Q163+PFC!Q163+'SF6'!Q163</f>
        <v>0.47478340116997908</v>
      </c>
      <c r="R163" s="94">
        <f>+'CO2'!R163+'abs CO2'!R163+'CH4'!R163*PCG!$C$5+N2O!R163*PCG!$C$6+HFC!R163+PFC!R163+'SF6'!R163</f>
        <v>0.70119269289008801</v>
      </c>
      <c r="S163" s="94">
        <f>+'CO2'!S163+'abs CO2'!S163+'CH4'!S163*PCG!$C$5+N2O!S163*PCG!$C$6+HFC!S163+PFC!S163+'SF6'!S163</f>
        <v>0.68848074565964013</v>
      </c>
      <c r="T163" s="94">
        <f>+'CO2'!T163+'abs CO2'!T163+'CH4'!T163*PCG!$C$5+N2O!T163*PCG!$C$6+HFC!T163+PFC!T163+'SF6'!T163</f>
        <v>0.890957710351576</v>
      </c>
      <c r="U163" s="94">
        <f>+'CO2'!U163+'abs CO2'!U163+'CH4'!U163*PCG!$C$5+N2O!U163*PCG!$C$6+HFC!U163+PFC!U163+'SF6'!U163</f>
        <v>0.81045360480564588</v>
      </c>
      <c r="V163" s="94">
        <f>+'CO2'!V163+'abs CO2'!V163+'CH4'!V163*PCG!$C$5+N2O!V163*PCG!$C$6+HFC!V163+PFC!V163+'SF6'!V163</f>
        <v>0.9846366527308883</v>
      </c>
      <c r="W163" s="94">
        <f>+'CO2'!W163+'abs CO2'!W163+'CH4'!W163*PCG!$C$5+N2O!W163*PCG!$C$6+HFC!W163+PFC!W163+'SF6'!W163</f>
        <v>1.4151991097270749</v>
      </c>
      <c r="X163" s="94">
        <f>+'CO2'!X163+'abs CO2'!X163+'CH4'!X163*PCG!$C$5+N2O!X163*PCG!$C$6+HFC!X163+PFC!X163+'SF6'!X163</f>
        <v>2.4224214668102273</v>
      </c>
      <c r="Y163" s="94">
        <f>+'CO2'!Y163+'abs CO2'!Y163+'CH4'!Y163*PCG!$C$5+N2O!Y163*PCG!$C$6+HFC!Y163+PFC!Y163+'SF6'!Y163</f>
        <v>2.4092789867301883</v>
      </c>
      <c r="Z163" s="94">
        <f>+'CO2'!Z163+'abs CO2'!Z163+'CH4'!Z163*PCG!$C$5+N2O!Z163*PCG!$C$6+HFC!Z163+PFC!Z163+'SF6'!Z163</f>
        <v>1.9610543742637285</v>
      </c>
      <c r="AA163" s="94">
        <f>+'CO2'!AA163+'abs CO2'!AA163+'CH4'!AA163*PCG!$C$5+N2O!AA163*PCG!$C$6+HFC!AA163+PFC!AA163+'SF6'!AA163</f>
        <v>2.2911109945735251</v>
      </c>
      <c r="AB163" s="94">
        <f>+'CO2'!AB163+'abs CO2'!AB163+'CH4'!AB163*PCG!$C$5+N2O!AB163*PCG!$C$6+HFC!AB163+PFC!AB163+'SF6'!AB163</f>
        <v>3.3936553823224083</v>
      </c>
      <c r="AC163" s="94">
        <f>+'CO2'!AC163+'abs CO2'!AC163+'CH4'!AC163*PCG!$C$5+N2O!AC163*PCG!$C$6+HFC!AC163+PFC!AC163+'SF6'!AC163</f>
        <v>3.3008213299616598</v>
      </c>
      <c r="AD163" s="94">
        <f>+'CO2'!AD163+'abs CO2'!AD163+'CH4'!AD163*PCG!$C$5+N2O!AD163*PCG!$C$6+HFC!AD163+PFC!AD163+'SF6'!AD163</f>
        <v>2.9253745451017577</v>
      </c>
      <c r="AE163" s="94">
        <f>+'CO2'!AE163+'abs CO2'!AE163+'CH4'!AE163*PCG!$C$5+N2O!AE163*PCG!$C$6+HFC!AE163+PFC!AE163+'SF6'!AE163</f>
        <v>3.1485705882579338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1.2378913248993675</v>
      </c>
      <c r="M164" s="94">
        <f>+'CO2'!M164+'abs CO2'!M164+'CH4'!M164*PCG!$C$5+N2O!M164*PCG!$C$6+HFC!M164+PFC!M164+'SF6'!M164</f>
        <v>1.7533785447300057</v>
      </c>
      <c r="N164" s="94">
        <f>+'CO2'!N164+'abs CO2'!N164+'CH4'!N164*PCG!$C$5+N2O!N164*PCG!$C$6+HFC!N164+PFC!N164+'SF6'!N164</f>
        <v>4.3873116501069545</v>
      </c>
      <c r="O164" s="94">
        <f>+'CO2'!O164+'abs CO2'!O164+'CH4'!O164*PCG!$C$5+N2O!O164*PCG!$C$6+HFC!O164+PFC!O164+'SF6'!O164</f>
        <v>4.483307789367549</v>
      </c>
      <c r="P164" s="94">
        <f>+'CO2'!P164+'abs CO2'!P164+'CH4'!P164*PCG!$C$5+N2O!P164*PCG!$C$6+HFC!P164+PFC!P164+'SF6'!P164</f>
        <v>6.9746349972078976</v>
      </c>
      <c r="Q164" s="94">
        <f>+'CO2'!Q164+'abs CO2'!Q164+'CH4'!Q164*PCG!$C$5+N2O!Q164*PCG!$C$6+HFC!Q164+PFC!Q164+'SF6'!Q164</f>
        <v>7.8228316186358242</v>
      </c>
      <c r="R164" s="94">
        <f>+'CO2'!R164+'abs CO2'!R164+'CH4'!R164*PCG!$C$5+N2O!R164*PCG!$C$6+HFC!R164+PFC!R164+'SF6'!R164</f>
        <v>9.3140351394695617</v>
      </c>
      <c r="S164" s="94">
        <f>+'CO2'!S164+'abs CO2'!S164+'CH4'!S164*PCG!$C$5+N2O!S164*PCG!$C$6+HFC!S164+PFC!S164+'SF6'!S164</f>
        <v>10.911218843709785</v>
      </c>
      <c r="T164" s="94">
        <f>+'CO2'!T164+'abs CO2'!T164+'CH4'!T164*PCG!$C$5+N2O!T164*PCG!$C$6+HFC!T164+PFC!T164+'SF6'!T164</f>
        <v>14.018914100618476</v>
      </c>
      <c r="U164" s="94">
        <f>+'CO2'!U164+'abs CO2'!U164+'CH4'!U164*PCG!$C$5+N2O!U164*PCG!$C$6+HFC!U164+PFC!U164+'SF6'!U164</f>
        <v>21.633766756797101</v>
      </c>
      <c r="V164" s="94">
        <f>+'CO2'!V164+'abs CO2'!V164+'CH4'!V164*PCG!$C$5+N2O!V164*PCG!$C$6+HFC!V164+PFC!V164+'SF6'!V164</f>
        <v>22.787130977435861</v>
      </c>
      <c r="W164" s="94">
        <f>+'CO2'!W164+'abs CO2'!W164+'CH4'!W164*PCG!$C$5+N2O!W164*PCG!$C$6+HFC!W164+PFC!W164+'SF6'!W164</f>
        <v>28.322866259754942</v>
      </c>
      <c r="X164" s="94">
        <f>+'CO2'!X164+'abs CO2'!X164+'CH4'!X164*PCG!$C$5+N2O!X164*PCG!$C$6+HFC!X164+PFC!X164+'SF6'!X164</f>
        <v>34.469738698328413</v>
      </c>
      <c r="Y164" s="94">
        <f>+'CO2'!Y164+'abs CO2'!Y164+'CH4'!Y164*PCG!$C$5+N2O!Y164*PCG!$C$6+HFC!Y164+PFC!Y164+'SF6'!Y164</f>
        <v>43.594293118117449</v>
      </c>
      <c r="Z164" s="94">
        <f>+'CO2'!Z164+'abs CO2'!Z164+'CH4'!Z164*PCG!$C$5+N2O!Z164*PCG!$C$6+HFC!Z164+PFC!Z164+'SF6'!Z164</f>
        <v>47.340032343442005</v>
      </c>
      <c r="AA164" s="94">
        <f>+'CO2'!AA164+'abs CO2'!AA164+'CH4'!AA164*PCG!$C$5+N2O!AA164*PCG!$C$6+HFC!AA164+PFC!AA164+'SF6'!AA164</f>
        <v>58.474510255285196</v>
      </c>
      <c r="AB164" s="94">
        <f>+'CO2'!AB164+'abs CO2'!AB164+'CH4'!AB164*PCG!$C$5+N2O!AB164*PCG!$C$6+HFC!AB164+PFC!AB164+'SF6'!AB164</f>
        <v>60.199270880112628</v>
      </c>
      <c r="AC164" s="94">
        <f>+'CO2'!AC164+'abs CO2'!AC164+'CH4'!AC164*PCG!$C$5+N2O!AC164*PCG!$C$6+HFC!AC164+PFC!AC164+'SF6'!AC164</f>
        <v>70.580242706130306</v>
      </c>
      <c r="AD164" s="94">
        <f>+'CO2'!AD164+'abs CO2'!AD164+'CH4'!AD164*PCG!$C$5+N2O!AD164*PCG!$C$6+HFC!AD164+PFC!AD164+'SF6'!AD164</f>
        <v>84.812626357866549</v>
      </c>
      <c r="AE164" s="94">
        <f>+'CO2'!AE164+'abs CO2'!AE164+'CH4'!AE164*PCG!$C$5+N2O!AE164*PCG!$C$6+HFC!AE164+PFC!AE164+'SF6'!AE164</f>
        <v>112.68612854795703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1.3129463811539952E-2</v>
      </c>
      <c r="M165" s="94">
        <f>+'CO2'!M165+'abs CO2'!M165+'CH4'!M165*PCG!$C$5+N2O!M165*PCG!$C$6+HFC!M165+PFC!M165+'SF6'!M165</f>
        <v>1.818862038501718E-2</v>
      </c>
      <c r="N165" s="94">
        <f>+'CO2'!N165+'abs CO2'!N165+'CH4'!N165*PCG!$C$5+N2O!N165*PCG!$C$6+HFC!N165+PFC!N165+'SF6'!N165</f>
        <v>2.377485762116165E-2</v>
      </c>
      <c r="O165" s="94">
        <f>+'CO2'!O165+'abs CO2'!O165+'CH4'!O165*PCG!$C$5+N2O!O165*PCG!$C$6+HFC!O165+PFC!O165+'SF6'!O165</f>
        <v>6.2116267765770283E-2</v>
      </c>
      <c r="P165" s="94">
        <f>+'CO2'!P165+'abs CO2'!P165+'CH4'!P165*PCG!$C$5+N2O!P165*PCG!$C$6+HFC!P165+PFC!P165+'SF6'!P165</f>
        <v>0.14612166410665661</v>
      </c>
      <c r="Q165" s="94">
        <f>+'CO2'!Q165+'abs CO2'!Q165+'CH4'!Q165*PCG!$C$5+N2O!Q165*PCG!$C$6+HFC!Q165+PFC!Q165+'SF6'!Q165</f>
        <v>0.18198651881122527</v>
      </c>
      <c r="R165" s="94">
        <f>+'CO2'!R165+'abs CO2'!R165+'CH4'!R165*PCG!$C$5+N2O!R165*PCG!$C$6+HFC!R165+PFC!R165+'SF6'!R165</f>
        <v>0.260082900271214</v>
      </c>
      <c r="S165" s="94">
        <f>+'CO2'!S165+'abs CO2'!S165+'CH4'!S165*PCG!$C$5+N2O!S165*PCG!$C$6+HFC!S165+PFC!S165+'SF6'!S165</f>
        <v>0.47749083974775625</v>
      </c>
      <c r="T165" s="94">
        <f>+'CO2'!T165+'abs CO2'!T165+'CH4'!T165*PCG!$C$5+N2O!T165*PCG!$C$6+HFC!T165+PFC!T165+'SF6'!T165</f>
        <v>0.66377768630773148</v>
      </c>
      <c r="U165" s="94">
        <f>+'CO2'!U165+'abs CO2'!U165+'CH4'!U165*PCG!$C$5+N2O!U165*PCG!$C$6+HFC!U165+PFC!U165+'SF6'!U165</f>
        <v>1.1414078996719019</v>
      </c>
      <c r="V165" s="94">
        <f>+'CO2'!V165+'abs CO2'!V165+'CH4'!V165*PCG!$C$5+N2O!V165*PCG!$C$6+HFC!V165+PFC!V165+'SF6'!V165</f>
        <v>1.6699935342610031</v>
      </c>
      <c r="W165" s="94">
        <f>+'CO2'!W165+'abs CO2'!W165+'CH4'!W165*PCG!$C$5+N2O!W165*PCG!$C$6+HFC!W165+PFC!W165+'SF6'!W165</f>
        <v>2.016911732828842</v>
      </c>
      <c r="X165" s="94">
        <f>+'CO2'!X165+'abs CO2'!X165+'CH4'!X165*PCG!$C$5+N2O!X165*PCG!$C$6+HFC!X165+PFC!X165+'SF6'!X165</f>
        <v>2.2311167075360485</v>
      </c>
      <c r="Y165" s="94">
        <f>+'CO2'!Y165+'abs CO2'!Y165+'CH4'!Y165*PCG!$C$5+N2O!Y165*PCG!$C$6+HFC!Y165+PFC!Y165+'SF6'!Y165</f>
        <v>2.9935811026615955</v>
      </c>
      <c r="Z165" s="94">
        <f>+'CO2'!Z165+'abs CO2'!Z165+'CH4'!Z165*PCG!$C$5+N2O!Z165*PCG!$C$6+HFC!Z165+PFC!Z165+'SF6'!Z165</f>
        <v>3.4124877106548022</v>
      </c>
      <c r="AA165" s="94">
        <f>+'CO2'!AA165+'abs CO2'!AA165+'CH4'!AA165*PCG!$C$5+N2O!AA165*PCG!$C$6+HFC!AA165+PFC!AA165+'SF6'!AA165</f>
        <v>3.8038546784995639</v>
      </c>
      <c r="AB165" s="94">
        <f>+'CO2'!AB165+'abs CO2'!AB165+'CH4'!AB165*PCG!$C$5+N2O!AB165*PCG!$C$6+HFC!AB165+PFC!AB165+'SF6'!AB165</f>
        <v>3.7607620394559547</v>
      </c>
      <c r="AC165" s="94">
        <f>+'CO2'!AC165+'abs CO2'!AC165+'CH4'!AC165*PCG!$C$5+N2O!AC165*PCG!$C$6+HFC!AC165+PFC!AC165+'SF6'!AC165</f>
        <v>4.1955106276417773</v>
      </c>
      <c r="AD165" s="94">
        <f>+'CO2'!AD165+'abs CO2'!AD165+'CH4'!AD165*PCG!$C$5+N2O!AD165*PCG!$C$6+HFC!AD165+PFC!AD165+'SF6'!AD165</f>
        <v>4.2474956771255847</v>
      </c>
      <c r="AE165" s="94">
        <f>+'CO2'!AE165+'abs CO2'!AE165+'CH4'!AE165*PCG!$C$5+N2O!AE165*PCG!$C$6+HFC!AE165+PFC!AE165+'SF6'!AE165</f>
        <v>4.4634668651412497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1.7881064400588615E-5</v>
      </c>
      <c r="G166" s="94">
        <f>+'CO2'!G166+'abs CO2'!G166+'CH4'!G166*PCG!$C$5+N2O!G166*PCG!$C$6+HFC!G166+PFC!G166+'SF6'!G166</f>
        <v>1.5189973421498653E-5</v>
      </c>
      <c r="H166" s="94">
        <f>+'CO2'!H166+'abs CO2'!H166+'CH4'!H166*PCG!$C$5+N2O!H166*PCG!$C$6+HFC!H166+PFC!H166+'SF6'!H166</f>
        <v>5.157021241793255E-4</v>
      </c>
      <c r="I166" s="94">
        <f>+'CO2'!I166+'abs CO2'!I166+'CH4'!I166*PCG!$C$5+N2O!I166*PCG!$C$6+HFC!I166+PFC!I166+'SF6'!I166</f>
        <v>7.7074532507740584E-4</v>
      </c>
      <c r="J166" s="94">
        <f>+'CO2'!J166+'abs CO2'!J166+'CH4'!J166*PCG!$C$5+N2O!J166*PCG!$C$6+HFC!J166+PFC!J166+'SF6'!J166</f>
        <v>7.1937638376238927E-3</v>
      </c>
      <c r="K166" s="94">
        <f>+'CO2'!K166+'abs CO2'!K166+'CH4'!K166*PCG!$C$5+N2O!K166*PCG!$C$6+HFC!K166+PFC!K166+'SF6'!K166</f>
        <v>5.6234074647018729E-3</v>
      </c>
      <c r="L166" s="94">
        <f>+'CO2'!L166+'abs CO2'!L166+'CH4'!L166*PCG!$C$5+N2O!L166*PCG!$C$6+HFC!L166+PFC!L166+'SF6'!L166</f>
        <v>2.0015137885549469E-2</v>
      </c>
      <c r="M166" s="94">
        <f>+'CO2'!M166+'abs CO2'!M166+'CH4'!M166*PCG!$C$5+N2O!M166*PCG!$C$6+HFC!M166+PFC!M166+'SF6'!M166</f>
        <v>1.3788447335245479E-2</v>
      </c>
      <c r="N166" s="94">
        <f>+'CO2'!N166+'abs CO2'!N166+'CH4'!N166*PCG!$C$5+N2O!N166*PCG!$C$6+HFC!N166+PFC!N166+'SF6'!N166</f>
        <v>1.7071204700581613E-2</v>
      </c>
      <c r="O166" s="94">
        <f>+'CO2'!O166+'abs CO2'!O166+'CH4'!O166*PCG!$C$5+N2O!O166*PCG!$C$6+HFC!O166+PFC!O166+'SF6'!O166</f>
        <v>8.3409308601115437E-2</v>
      </c>
      <c r="P166" s="94">
        <f>+'CO2'!P166+'abs CO2'!P166+'CH4'!P166*PCG!$C$5+N2O!P166*PCG!$C$6+HFC!P166+PFC!P166+'SF6'!P166</f>
        <v>0.27092897292981838</v>
      </c>
      <c r="Q166" s="94">
        <f>+'CO2'!Q166+'abs CO2'!Q166+'CH4'!Q166*PCG!$C$5+N2O!Q166*PCG!$C$6+HFC!Q166+PFC!Q166+'SF6'!Q166</f>
        <v>0.37493031454724352</v>
      </c>
      <c r="R166" s="94">
        <f>+'CO2'!R166+'abs CO2'!R166+'CH4'!R166*PCG!$C$5+N2O!R166*PCG!$C$6+HFC!R166+PFC!R166+'SF6'!R166</f>
        <v>0.43374568556527121</v>
      </c>
      <c r="S166" s="94">
        <f>+'CO2'!S166+'abs CO2'!S166+'CH4'!S166*PCG!$C$5+N2O!S166*PCG!$C$6+HFC!S166+PFC!S166+'SF6'!S166</f>
        <v>0.68845629030702182</v>
      </c>
      <c r="T166" s="94">
        <f>+'CO2'!T166+'abs CO2'!T166+'CH4'!T166*PCG!$C$5+N2O!T166*PCG!$C$6+HFC!T166+PFC!T166+'SF6'!T166</f>
        <v>0.87792200301939805</v>
      </c>
      <c r="U166" s="94">
        <f>+'CO2'!U166+'abs CO2'!U166+'CH4'!U166*PCG!$C$5+N2O!U166*PCG!$C$6+HFC!U166+PFC!U166+'SF6'!U166</f>
        <v>1.3323994034658651</v>
      </c>
      <c r="V166" s="94">
        <f>+'CO2'!V166+'abs CO2'!V166+'CH4'!V166*PCG!$C$5+N2O!V166*PCG!$C$6+HFC!V166+PFC!V166+'SF6'!V166</f>
        <v>1.6856162216463551</v>
      </c>
      <c r="W166" s="94">
        <f>+'CO2'!W166+'abs CO2'!W166+'CH4'!W166*PCG!$C$5+N2O!W166*PCG!$C$6+HFC!W166+PFC!W166+'SF6'!W166</f>
        <v>2.1523290699796562</v>
      </c>
      <c r="X166" s="94">
        <f>+'CO2'!X166+'abs CO2'!X166+'CH4'!X166*PCG!$C$5+N2O!X166*PCG!$C$6+HFC!X166+PFC!X166+'SF6'!X166</f>
        <v>3.1484116144724799</v>
      </c>
      <c r="Y166" s="94">
        <f>+'CO2'!Y166+'abs CO2'!Y166+'CH4'!Y166*PCG!$C$5+N2O!Y166*PCG!$C$6+HFC!Y166+PFC!Y166+'SF6'!Y166</f>
        <v>3.4135887736944079</v>
      </c>
      <c r="Z166" s="94">
        <f>+'CO2'!Z166+'abs CO2'!Z166+'CH4'!Z166*PCG!$C$5+N2O!Z166*PCG!$C$6+HFC!Z166+PFC!Z166+'SF6'!Z166</f>
        <v>4.5546862157744119</v>
      </c>
      <c r="AA166" s="94">
        <f>+'CO2'!AA166+'abs CO2'!AA166+'CH4'!AA166*PCG!$C$5+N2O!AA166*PCG!$C$6+HFC!AA166+PFC!AA166+'SF6'!AA166</f>
        <v>5.5960068422485172</v>
      </c>
      <c r="AB166" s="94">
        <f>+'CO2'!AB166+'abs CO2'!AB166+'CH4'!AB166*PCG!$C$5+N2O!AB166*PCG!$C$6+HFC!AB166+PFC!AB166+'SF6'!AB166</f>
        <v>5.5002399445948136</v>
      </c>
      <c r="AC166" s="94">
        <f>+'CO2'!AC166+'abs CO2'!AC166+'CH4'!AC166*PCG!$C$5+N2O!AC166*PCG!$C$6+HFC!AC166+PFC!AC166+'SF6'!AC166</f>
        <v>6.0789172377496534</v>
      </c>
      <c r="AD166" s="94">
        <f>+'CO2'!AD166+'abs CO2'!AD166+'CH4'!AD166*PCG!$C$5+N2O!AD166*PCG!$C$6+HFC!AD166+PFC!AD166+'SF6'!AD166</f>
        <v>8.5096210198046318</v>
      </c>
      <c r="AE166" s="94">
        <f>+'CO2'!AE166+'abs CO2'!AE166+'CH4'!AE166*PCG!$C$5+N2O!AE166*PCG!$C$6+HFC!AE166+PFC!AE166+'SF6'!AE166</f>
        <v>10.488354526185482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5.4900631148892181E-9</v>
      </c>
      <c r="F167" s="94">
        <f>+'CO2'!F167+'abs CO2'!F167+'CH4'!F167*PCG!$C$5+N2O!F167*PCG!$C$6+HFC!F167+PFC!F167+'SF6'!F167</f>
        <v>5.0881649078395648E-9</v>
      </c>
      <c r="G167" s="94">
        <f>+'CO2'!G167+'abs CO2'!G167+'CH4'!G167*PCG!$C$5+N2O!G167*PCG!$C$6+HFC!G167+PFC!G167+'SF6'!G167</f>
        <v>0.17498470890871892</v>
      </c>
      <c r="H167" s="94">
        <f>+'CO2'!H167+'abs CO2'!H167+'CH4'!H167*PCG!$C$5+N2O!H167*PCG!$C$6+HFC!H167+PFC!H167+'SF6'!H167</f>
        <v>0.40033962266829037</v>
      </c>
      <c r="I167" s="94">
        <f>+'CO2'!I167+'abs CO2'!I167+'CH4'!I167*PCG!$C$5+N2O!I167*PCG!$C$6+HFC!I167+PFC!I167+'SF6'!I167</f>
        <v>0.84945028703826486</v>
      </c>
      <c r="J167" s="94">
        <f>+'CO2'!J167+'abs CO2'!J167+'CH4'!J167*PCG!$C$5+N2O!J167*PCG!$C$6+HFC!J167+PFC!J167+'SF6'!J167</f>
        <v>1.9136547711543104</v>
      </c>
      <c r="K167" s="94">
        <f>+'CO2'!K167+'abs CO2'!K167+'CH4'!K167*PCG!$C$5+N2O!K167*PCG!$C$6+HFC!K167+PFC!K167+'SF6'!K167</f>
        <v>2.0087551793194893</v>
      </c>
      <c r="L167" s="94">
        <f>+'CO2'!L167+'abs CO2'!L167+'CH4'!L167*PCG!$C$5+N2O!L167*PCG!$C$6+HFC!L167+PFC!L167+'SF6'!L167</f>
        <v>2.3374549213359317</v>
      </c>
      <c r="M167" s="94">
        <f>+'CO2'!M167+'abs CO2'!M167+'CH4'!M167*PCG!$C$5+N2O!M167*PCG!$C$6+HFC!M167+PFC!M167+'SF6'!M167</f>
        <v>3.0973770484292804</v>
      </c>
      <c r="N167" s="94">
        <f>+'CO2'!N167+'abs CO2'!N167+'CH4'!N167*PCG!$C$5+N2O!N167*PCG!$C$6+HFC!N167+PFC!N167+'SF6'!N167</f>
        <v>3.4815771023953626</v>
      </c>
      <c r="O167" s="94">
        <f>+'CO2'!O167+'abs CO2'!O167+'CH4'!O167*PCG!$C$5+N2O!O167*PCG!$C$6+HFC!O167+PFC!O167+'SF6'!O167</f>
        <v>3.7632087354290573</v>
      </c>
      <c r="P167" s="94">
        <f>+'CO2'!P167+'abs CO2'!P167+'CH4'!P167*PCG!$C$5+N2O!P167*PCG!$C$6+HFC!P167+PFC!P167+'SF6'!P167</f>
        <v>4.5232213600920517</v>
      </c>
      <c r="Q167" s="94">
        <f>+'CO2'!Q167+'abs CO2'!Q167+'CH4'!Q167*PCG!$C$5+N2O!Q167*PCG!$C$6+HFC!Q167+PFC!Q167+'SF6'!Q167</f>
        <v>5.395099864316717</v>
      </c>
      <c r="R167" s="94">
        <f>+'CO2'!R167+'abs CO2'!R167+'CH4'!R167*PCG!$C$5+N2O!R167*PCG!$C$6+HFC!R167+PFC!R167+'SF6'!R167</f>
        <v>6.4372067089596401</v>
      </c>
      <c r="S167" s="94">
        <f>+'CO2'!S167+'abs CO2'!S167+'CH4'!S167*PCG!$C$5+N2O!S167*PCG!$C$6+HFC!S167+PFC!S167+'SF6'!S167</f>
        <v>8.0424054902541933</v>
      </c>
      <c r="T167" s="94">
        <f>+'CO2'!T167+'abs CO2'!T167+'CH4'!T167*PCG!$C$5+N2O!T167*PCG!$C$6+HFC!T167+PFC!T167+'SF6'!T167</f>
        <v>9.5935660609919893</v>
      </c>
      <c r="U167" s="94">
        <f>+'CO2'!U167+'abs CO2'!U167+'CH4'!U167*PCG!$C$5+N2O!U167*PCG!$C$6+HFC!U167+PFC!U167+'SF6'!U167</f>
        <v>11.349978852639754</v>
      </c>
      <c r="V167" s="94">
        <f>+'CO2'!V167+'abs CO2'!V167+'CH4'!V167*PCG!$C$5+N2O!V167*PCG!$C$6+HFC!V167+PFC!V167+'SF6'!V167</f>
        <v>14.358139081504405</v>
      </c>
      <c r="W167" s="94">
        <f>+'CO2'!W167+'abs CO2'!W167+'CH4'!W167*PCG!$C$5+N2O!W167*PCG!$C$6+HFC!W167+PFC!W167+'SF6'!W167</f>
        <v>12.523124335482482</v>
      </c>
      <c r="X167" s="94">
        <f>+'CO2'!X167+'abs CO2'!X167+'CH4'!X167*PCG!$C$5+N2O!X167*PCG!$C$6+HFC!X167+PFC!X167+'SF6'!X167</f>
        <v>15.485901053067108</v>
      </c>
      <c r="Y167" s="94">
        <f>+'CO2'!Y167+'abs CO2'!Y167+'CH4'!Y167*PCG!$C$5+N2O!Y167*PCG!$C$6+HFC!Y167+PFC!Y167+'SF6'!Y167</f>
        <v>17.90835023229539</v>
      </c>
      <c r="Z167" s="94">
        <f>+'CO2'!Z167+'abs CO2'!Z167+'CH4'!Z167*PCG!$C$5+N2O!Z167*PCG!$C$6+HFC!Z167+PFC!Z167+'SF6'!Z167</f>
        <v>19.99619291520327</v>
      </c>
      <c r="AA167" s="94">
        <f>+'CO2'!AA167+'abs CO2'!AA167+'CH4'!AA167*PCG!$C$5+N2O!AA167*PCG!$C$6+HFC!AA167+PFC!AA167+'SF6'!AA167</f>
        <v>22.37906027710472</v>
      </c>
      <c r="AB167" s="94">
        <f>+'CO2'!AB167+'abs CO2'!AB167+'CH4'!AB167*PCG!$C$5+N2O!AB167*PCG!$C$6+HFC!AB167+PFC!AB167+'SF6'!AB167</f>
        <v>23.941225961350106</v>
      </c>
      <c r="AC167" s="94">
        <f>+'CO2'!AC167+'abs CO2'!AC167+'CH4'!AC167*PCG!$C$5+N2O!AC167*PCG!$C$6+HFC!AC167+PFC!AC167+'SF6'!AC167</f>
        <v>26.235105858397731</v>
      </c>
      <c r="AD167" s="94">
        <f>+'CO2'!AD167+'abs CO2'!AD167+'CH4'!AD167*PCG!$C$5+N2O!AD167*PCG!$C$6+HFC!AD167+PFC!AD167+'SF6'!AD167</f>
        <v>28.809637546074274</v>
      </c>
      <c r="AE167" s="94">
        <f>+'CO2'!AE167+'abs CO2'!AE167+'CH4'!AE167*PCG!$C$5+N2O!AE167*PCG!$C$6+HFC!AE167+PFC!AE167+'SF6'!AE167</f>
        <v>30.922042016430879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3.3749584689641692E-4</v>
      </c>
      <c r="Q168" s="94">
        <f>+'CO2'!Q168+'abs CO2'!Q168+'CH4'!Q168*PCG!$C$5+N2O!Q168*PCG!$C$6+HFC!Q168+PFC!Q168+'SF6'!Q168</f>
        <v>0.15857527534190691</v>
      </c>
      <c r="R168" s="94">
        <f>+'CO2'!R168+'abs CO2'!R168+'CH4'!R168*PCG!$C$5+N2O!R168*PCG!$C$6+HFC!R168+PFC!R168+'SF6'!R168</f>
        <v>0.46828344102768826</v>
      </c>
      <c r="S168" s="94">
        <f>+'CO2'!S168+'abs CO2'!S168+'CH4'!S168*PCG!$C$5+N2O!S168*PCG!$C$6+HFC!S168+PFC!S168+'SF6'!S168</f>
        <v>0.3446174846305749</v>
      </c>
      <c r="T168" s="94">
        <f>+'CO2'!T168+'abs CO2'!T168+'CH4'!T168*PCG!$C$5+N2O!T168*PCG!$C$6+HFC!T168+PFC!T168+'SF6'!T168</f>
        <v>0.23126979229128736</v>
      </c>
      <c r="U168" s="94">
        <f>+'CO2'!U168+'abs CO2'!U168+'CH4'!U168*PCG!$C$5+N2O!U168*PCG!$C$6+HFC!U168+PFC!U168+'SF6'!U168</f>
        <v>0.64956079687248214</v>
      </c>
      <c r="V168" s="94">
        <f>+'CO2'!V168+'abs CO2'!V168+'CH4'!V168*PCG!$C$5+N2O!V168*PCG!$C$6+HFC!V168+PFC!V168+'SF6'!V168</f>
        <v>0.85725269746031296</v>
      </c>
      <c r="W168" s="94">
        <f>+'CO2'!W168+'abs CO2'!W168+'CH4'!W168*PCG!$C$5+N2O!W168*PCG!$C$6+HFC!W168+PFC!W168+'SF6'!W168</f>
        <v>2.4335404954980766</v>
      </c>
      <c r="X168" s="94">
        <f>+'CO2'!X168+'abs CO2'!X168+'CH4'!X168*PCG!$C$5+N2O!X168*PCG!$C$6+HFC!X168+PFC!X168+'SF6'!X168</f>
        <v>1.1451268938270449</v>
      </c>
      <c r="Y168" s="94">
        <f>+'CO2'!Y168+'abs CO2'!Y168+'CH4'!Y168*PCG!$C$5+N2O!Y168*PCG!$C$6+HFC!Y168+PFC!Y168+'SF6'!Y168</f>
        <v>2.3741162893925756</v>
      </c>
      <c r="Z168" s="94">
        <f>+'CO2'!Z168+'abs CO2'!Z168+'CH4'!Z168*PCG!$C$5+N2O!Z168*PCG!$C$6+HFC!Z168+PFC!Z168+'SF6'!Z168</f>
        <v>1.5892585194470581</v>
      </c>
      <c r="AA168" s="94">
        <f>+'CO2'!AA168+'abs CO2'!AA168+'CH4'!AA168*PCG!$C$5+N2O!AA168*PCG!$C$6+HFC!AA168+PFC!AA168+'SF6'!AA168</f>
        <v>2.1523541775485553</v>
      </c>
      <c r="AB168" s="94">
        <f>+'CO2'!AB168+'abs CO2'!AB168+'CH4'!AB168*PCG!$C$5+N2O!AB168*PCG!$C$6+HFC!AB168+PFC!AB168+'SF6'!AB168</f>
        <v>2.3921928012283566</v>
      </c>
      <c r="AC168" s="94">
        <f>+'CO2'!AC168+'abs CO2'!AC168+'CH4'!AC168*PCG!$C$5+N2O!AC168*PCG!$C$6+HFC!AC168+PFC!AC168+'SF6'!AC168</f>
        <v>3.8399245151702512</v>
      </c>
      <c r="AD168" s="94">
        <f>+'CO2'!AD168+'abs CO2'!AD168+'CH4'!AD168*PCG!$C$5+N2O!AD168*PCG!$C$6+HFC!AD168+PFC!AD168+'SF6'!AD168</f>
        <v>3.384009280230253</v>
      </c>
      <c r="AE168" s="94">
        <f>+'CO2'!AE168+'abs CO2'!AE168+'CH4'!AE168*PCG!$C$5+N2O!AE168*PCG!$C$6+HFC!AE168+PFC!AE168+'SF6'!AE168</f>
        <v>2.7828214384327077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2.6232827313406944E-3</v>
      </c>
      <c r="K169" s="94">
        <f>+'CO2'!K169+'abs CO2'!K169+'CH4'!K169*PCG!$C$5+N2O!K169*PCG!$C$6+HFC!K169+PFC!K169+'SF6'!K169</f>
        <v>6.2980143716314507E-3</v>
      </c>
      <c r="L169" s="94">
        <f>+'CO2'!L169+'abs CO2'!L169+'CH4'!L169*PCG!$C$5+N2O!L169*PCG!$C$6+HFC!L169+PFC!L169+'SF6'!L169</f>
        <v>1.4019694719506925E-2</v>
      </c>
      <c r="M169" s="94">
        <f>+'CO2'!M169+'abs CO2'!M169+'CH4'!M169*PCG!$C$5+N2O!M169*PCG!$C$6+HFC!M169+PFC!M169+'SF6'!M169</f>
        <v>2.4564652835600696E-2</v>
      </c>
      <c r="N169" s="94">
        <f>+'CO2'!N169+'abs CO2'!N169+'CH4'!N169*PCG!$C$5+N2O!N169*PCG!$C$6+HFC!N169+PFC!N169+'SF6'!N169</f>
        <v>3.9950929979555828E-2</v>
      </c>
      <c r="O169" s="94">
        <f>+'CO2'!O169+'abs CO2'!O169+'CH4'!O169*PCG!$C$5+N2O!O169*PCG!$C$6+HFC!O169+PFC!O169+'SF6'!O169</f>
        <v>5.5867437919840501E-2</v>
      </c>
      <c r="P169" s="94">
        <f>+'CO2'!P169+'abs CO2'!P169+'CH4'!P169*PCG!$C$5+N2O!P169*PCG!$C$6+HFC!P169+PFC!P169+'SF6'!P169</f>
        <v>0.10875143696010987</v>
      </c>
      <c r="Q169" s="94">
        <f>+'CO2'!Q169+'abs CO2'!Q169+'CH4'!Q169*PCG!$C$5+N2O!Q169*PCG!$C$6+HFC!Q169+PFC!Q169+'SF6'!Q169</f>
        <v>0.12703952890669909</v>
      </c>
      <c r="R169" s="94">
        <f>+'CO2'!R169+'abs CO2'!R169+'CH4'!R169*PCG!$C$5+N2O!R169*PCG!$C$6+HFC!R169+PFC!R169+'SF6'!R169</f>
        <v>0.14594301807185164</v>
      </c>
      <c r="S169" s="94">
        <f>+'CO2'!S169+'abs CO2'!S169+'CH4'!S169*PCG!$C$5+N2O!S169*PCG!$C$6+HFC!S169+PFC!S169+'SF6'!S169</f>
        <v>0.17717196824679396</v>
      </c>
      <c r="T169" s="94">
        <f>+'CO2'!T169+'abs CO2'!T169+'CH4'!T169*PCG!$C$5+N2O!T169*PCG!$C$6+HFC!T169+PFC!T169+'SF6'!T169</f>
        <v>0.21201381757247731</v>
      </c>
      <c r="U169" s="94">
        <f>+'CO2'!U169+'abs CO2'!U169+'CH4'!U169*PCG!$C$5+N2O!U169*PCG!$C$6+HFC!U169+PFC!U169+'SF6'!U169</f>
        <v>0.32144933084366017</v>
      </c>
      <c r="V169" s="94">
        <f>+'CO2'!V169+'abs CO2'!V169+'CH4'!V169*PCG!$C$5+N2O!V169*PCG!$C$6+HFC!V169+PFC!V169+'SF6'!V169</f>
        <v>0.37793868648484419</v>
      </c>
      <c r="W169" s="94">
        <f>+'CO2'!W169+'abs CO2'!W169+'CH4'!W169*PCG!$C$5+N2O!W169*PCG!$C$6+HFC!W169+PFC!W169+'SF6'!W169</f>
        <v>0.50679098151627455</v>
      </c>
      <c r="X169" s="94">
        <f>+'CO2'!X169+'abs CO2'!X169+'CH4'!X169*PCG!$C$5+N2O!X169*PCG!$C$6+HFC!X169+PFC!X169+'SF6'!X169</f>
        <v>0.69017808227273836</v>
      </c>
      <c r="Y169" s="94">
        <f>+'CO2'!Y169+'abs CO2'!Y169+'CH4'!Y169*PCG!$C$5+N2O!Y169*PCG!$C$6+HFC!Y169+PFC!Y169+'SF6'!Y169</f>
        <v>1.0751496351973142</v>
      </c>
      <c r="Z169" s="94">
        <f>+'CO2'!Z169+'abs CO2'!Z169+'CH4'!Z169*PCG!$C$5+N2O!Z169*PCG!$C$6+HFC!Z169+PFC!Z169+'SF6'!Z169</f>
        <v>1.3152637555320079</v>
      </c>
      <c r="AA169" s="94">
        <f>+'CO2'!AA169+'abs CO2'!AA169+'CH4'!AA169*PCG!$C$5+N2O!AA169*PCG!$C$6+HFC!AA169+PFC!AA169+'SF6'!AA169</f>
        <v>1.5073949113788916</v>
      </c>
      <c r="AB169" s="94">
        <f>+'CO2'!AB169+'abs CO2'!AB169+'CH4'!AB169*PCG!$C$5+N2O!AB169*PCG!$C$6+HFC!AB169+PFC!AB169+'SF6'!AB169</f>
        <v>1.5884493231461121</v>
      </c>
      <c r="AC169" s="94">
        <f>+'CO2'!AC169+'abs CO2'!AC169+'CH4'!AC169*PCG!$C$5+N2O!AC169*PCG!$C$6+HFC!AC169+PFC!AC169+'SF6'!AC169</f>
        <v>1.7080112092851107</v>
      </c>
      <c r="AD169" s="94">
        <f>+'CO2'!AD169+'abs CO2'!AD169+'CH4'!AD169*PCG!$C$5+N2O!AD169*PCG!$C$6+HFC!AD169+PFC!AD169+'SF6'!AD169</f>
        <v>1.7013545141204836</v>
      </c>
      <c r="AE169" s="94">
        <f>+'CO2'!AE169+'abs CO2'!AE169+'CH4'!AE169*PCG!$C$5+N2O!AE169*PCG!$C$6+HFC!AE169+PFC!AE169+'SF6'!AE169</f>
        <v>1.6227551444337673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0.21861615271858295</v>
      </c>
      <c r="V170" s="94">
        <f>+'CO2'!V170+'abs CO2'!V170+'CH4'!V170*PCG!$C$5+N2O!V170*PCG!$C$6+HFC!V170+PFC!V170+'SF6'!V170</f>
        <v>0.47310341950383383</v>
      </c>
      <c r="W170" s="94">
        <f>+'CO2'!W170+'abs CO2'!W170+'CH4'!W170*PCG!$C$5+N2O!W170*PCG!$C$6+HFC!W170+PFC!W170+'SF6'!W170</f>
        <v>0.55696890792853015</v>
      </c>
      <c r="X170" s="94">
        <f>+'CO2'!X170+'abs CO2'!X170+'CH4'!X170*PCG!$C$5+N2O!X170*PCG!$C$6+HFC!X170+PFC!X170+'SF6'!X170</f>
        <v>0.61071515360817508</v>
      </c>
      <c r="Y170" s="94">
        <f>+'CO2'!Y170+'abs CO2'!Y170+'CH4'!Y170*PCG!$C$5+N2O!Y170*PCG!$C$6+HFC!Y170+PFC!Y170+'SF6'!Y170</f>
        <v>0.66805368122794195</v>
      </c>
      <c r="Z170" s="94">
        <f>+'CO2'!Z170+'abs CO2'!Z170+'CH4'!Z170*PCG!$C$5+N2O!Z170*PCG!$C$6+HFC!Z170+PFC!Z170+'SF6'!Z170</f>
        <v>0.7607019651884932</v>
      </c>
      <c r="AA170" s="94">
        <f>+'CO2'!AA170+'abs CO2'!AA170+'CH4'!AA170*PCG!$C$5+N2O!AA170*PCG!$C$6+HFC!AA170+PFC!AA170+'SF6'!AA170</f>
        <v>0.73590006646056005</v>
      </c>
      <c r="AB170" s="94">
        <f>+'CO2'!AB170+'abs CO2'!AB170+'CH4'!AB170*PCG!$C$5+N2O!AB170*PCG!$C$6+HFC!AB170+PFC!AB170+'SF6'!AB170</f>
        <v>0.52987129110863185</v>
      </c>
      <c r="AC170" s="94">
        <f>+'CO2'!AC170+'abs CO2'!AC170+'CH4'!AC170*PCG!$C$5+N2O!AC170*PCG!$C$6+HFC!AC170+PFC!AC170+'SF6'!AC170</f>
        <v>0.94376612918849134</v>
      </c>
      <c r="AD170" s="94">
        <f>+'CO2'!AD170+'abs CO2'!AD170+'CH4'!AD170*PCG!$C$5+N2O!AD170*PCG!$C$6+HFC!AD170+PFC!AD170+'SF6'!AD170</f>
        <v>1.231711318673711</v>
      </c>
      <c r="AE170" s="94">
        <f>+'CO2'!AE170+'abs CO2'!AE170+'CH4'!AE170*PCG!$C$5+N2O!AE170*PCG!$C$6+HFC!AE170+PFC!AE170+'SF6'!AE170</f>
        <v>0.91860048167698716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1.9787108627460355E-3</v>
      </c>
      <c r="L171" s="94">
        <f>+'CO2'!L171+'abs CO2'!L171+'CH4'!L171*PCG!$C$5+N2O!L171*PCG!$C$6+HFC!L171+PFC!L171+'SF6'!L171</f>
        <v>1.3784591047380461E-2</v>
      </c>
      <c r="M171" s="94">
        <f>+'CO2'!M171+'abs CO2'!M171+'CH4'!M171*PCG!$C$5+N2O!M171*PCG!$C$6+HFC!M171+PFC!M171+'SF6'!M171</f>
        <v>2.7152540734059705E-2</v>
      </c>
      <c r="N171" s="94">
        <f>+'CO2'!N171+'abs CO2'!N171+'CH4'!N171*PCG!$C$5+N2O!N171*PCG!$C$6+HFC!N171+PFC!N171+'SF6'!N171</f>
        <v>3.2298681376383746E-2</v>
      </c>
      <c r="O171" s="94">
        <f>+'CO2'!O171+'abs CO2'!O171+'CH4'!O171*PCG!$C$5+N2O!O171*PCG!$C$6+HFC!O171+PFC!O171+'SF6'!O171</f>
        <v>3.1420353362142273E-2</v>
      </c>
      <c r="P171" s="94">
        <f>+'CO2'!P171+'abs CO2'!P171+'CH4'!P171*PCG!$C$5+N2O!P171*PCG!$C$6+HFC!P171+PFC!P171+'SF6'!P171</f>
        <v>1.5019705243652946E-2</v>
      </c>
      <c r="Q171" s="94">
        <f>+'CO2'!Q171+'abs CO2'!Q171+'CH4'!Q171*PCG!$C$5+N2O!Q171*PCG!$C$6+HFC!Q171+PFC!Q171+'SF6'!Q171</f>
        <v>8.4479075703303239E-3</v>
      </c>
      <c r="R171" s="94">
        <f>+'CO2'!R171+'abs CO2'!R171+'CH4'!R171*PCG!$C$5+N2O!R171*PCG!$C$6+HFC!R171+PFC!R171+'SF6'!R171</f>
        <v>1.0223324477109179E-2</v>
      </c>
      <c r="S171" s="94">
        <f>+'CO2'!S171+'abs CO2'!S171+'CH4'!S171*PCG!$C$5+N2O!S171*PCG!$C$6+HFC!S171+PFC!S171+'SF6'!S171</f>
        <v>1.2975853622532906E-2</v>
      </c>
      <c r="T171" s="94">
        <f>+'CO2'!T171+'abs CO2'!T171+'CH4'!T171*PCG!$C$5+N2O!T171*PCG!$C$6+HFC!T171+PFC!T171+'SF6'!T171</f>
        <v>1.104231351602861E-2</v>
      </c>
      <c r="U171" s="94">
        <f>+'CO2'!U171+'abs CO2'!U171+'CH4'!U171*PCG!$C$5+N2O!U171*PCG!$C$6+HFC!U171+PFC!U171+'SF6'!U171</f>
        <v>1.0363785214769187E-2</v>
      </c>
      <c r="V171" s="94">
        <f>+'CO2'!V171+'abs CO2'!V171+'CH4'!V171*PCG!$C$5+N2O!V171*PCG!$C$6+HFC!V171+PFC!V171+'SF6'!V171</f>
        <v>1.0129765830265945E-2</v>
      </c>
      <c r="W171" s="94">
        <f>+'CO2'!W171+'abs CO2'!W171+'CH4'!W171*PCG!$C$5+N2O!W171*PCG!$C$6+HFC!W171+PFC!W171+'SF6'!W171</f>
        <v>2.395107540831358E-2</v>
      </c>
      <c r="X171" s="94">
        <f>+'CO2'!X171+'abs CO2'!X171+'CH4'!X171*PCG!$C$5+N2O!X171*PCG!$C$6+HFC!X171+PFC!X171+'SF6'!X171</f>
        <v>5.2113060632616809E-2</v>
      </c>
      <c r="Y171" s="94">
        <f>+'CO2'!Y171+'abs CO2'!Y171+'CH4'!Y171*PCG!$C$5+N2O!Y171*PCG!$C$6+HFC!Y171+PFC!Y171+'SF6'!Y171</f>
        <v>9.4336736526963352E-2</v>
      </c>
      <c r="Z171" s="94">
        <f>+'CO2'!Z171+'abs CO2'!Z171+'CH4'!Z171*PCG!$C$5+N2O!Z171*PCG!$C$6+HFC!Z171+PFC!Z171+'SF6'!Z171</f>
        <v>0.14641238258400055</v>
      </c>
      <c r="AA171" s="94">
        <f>+'CO2'!AA171+'abs CO2'!AA171+'CH4'!AA171*PCG!$C$5+N2O!AA171*PCG!$C$6+HFC!AA171+PFC!AA171+'SF6'!AA171</f>
        <v>0.15752011764533974</v>
      </c>
      <c r="AB171" s="94">
        <f>+'CO2'!AB171+'abs CO2'!AB171+'CH4'!AB171*PCG!$C$5+N2O!AB171*PCG!$C$6+HFC!AB171+PFC!AB171+'SF6'!AB171</f>
        <v>0.10535085554544664</v>
      </c>
      <c r="AC171" s="94">
        <f>+'CO2'!AC171+'abs CO2'!AC171+'CH4'!AC171*PCG!$C$5+N2O!AC171*PCG!$C$6+HFC!AC171+PFC!AC171+'SF6'!AC171</f>
        <v>0.10825998237773268</v>
      </c>
      <c r="AD171" s="94">
        <f>+'CO2'!AD171+'abs CO2'!AD171+'CH4'!AD171*PCG!$C$5+N2O!AD171*PCG!$C$6+HFC!AD171+PFC!AD171+'SF6'!AD171</f>
        <v>0.10276650111986131</v>
      </c>
      <c r="AE171" s="94">
        <f>+'CO2'!AE171+'abs CO2'!AE171+'CH4'!AE171*PCG!$C$5+N2O!AE171*PCG!$C$6+HFC!AE171+PFC!AE171+'SF6'!AE171</f>
        <v>0.13867417432966342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2.5599830637004679E-2</v>
      </c>
      <c r="D173" s="33">
        <f t="shared" ref="D173:AE173" si="42">+D174+D178+D182+D186</f>
        <v>2.5599830637004682E-2</v>
      </c>
      <c r="E173" s="33">
        <f t="shared" si="42"/>
        <v>2.5599830637004682E-2</v>
      </c>
      <c r="F173" s="33">
        <f t="shared" si="42"/>
        <v>2.5599830637004679E-2</v>
      </c>
      <c r="G173" s="33">
        <f t="shared" si="42"/>
        <v>2.5599830637004682E-2</v>
      </c>
      <c r="H173" s="33">
        <f t="shared" si="42"/>
        <v>2.5599830637004675E-2</v>
      </c>
      <c r="I173" s="33">
        <f t="shared" si="42"/>
        <v>2.5599830637004679E-2</v>
      </c>
      <c r="J173" s="33">
        <f t="shared" si="42"/>
        <v>2.5599830637004675E-2</v>
      </c>
      <c r="K173" s="33">
        <f t="shared" si="42"/>
        <v>2.5599830637004675E-2</v>
      </c>
      <c r="L173" s="33">
        <f t="shared" si="42"/>
        <v>2.5599830637004675E-2</v>
      </c>
      <c r="M173" s="33">
        <f t="shared" si="42"/>
        <v>2.5599830637004679E-2</v>
      </c>
      <c r="N173" s="33">
        <f t="shared" si="42"/>
        <v>2.5599830637004679E-2</v>
      </c>
      <c r="O173" s="33">
        <f t="shared" si="42"/>
        <v>2.5599830637004675E-2</v>
      </c>
      <c r="P173" s="33">
        <f t="shared" si="42"/>
        <v>2.5688681636077008E-2</v>
      </c>
      <c r="Q173" s="33">
        <f t="shared" si="42"/>
        <v>2.578044034056241E-2</v>
      </c>
      <c r="R173" s="33">
        <f t="shared" si="42"/>
        <v>2.5881930427675778E-2</v>
      </c>
      <c r="S173" s="33">
        <f t="shared" si="42"/>
        <v>2.5989244886174743E-2</v>
      </c>
      <c r="T173" s="33">
        <f t="shared" si="42"/>
        <v>2.6089843243962168E-2</v>
      </c>
      <c r="U173" s="33">
        <f t="shared" si="42"/>
        <v>2.6201802815967234E-2</v>
      </c>
      <c r="V173" s="33">
        <f t="shared" si="42"/>
        <v>2.6333745706620039E-2</v>
      </c>
      <c r="W173" s="33">
        <f t="shared" si="42"/>
        <v>2.6478722827571952E-2</v>
      </c>
      <c r="X173" s="33">
        <f t="shared" si="42"/>
        <v>2.6625719489441632E-2</v>
      </c>
      <c r="Y173" s="33">
        <f t="shared" si="42"/>
        <v>2.23444381957833E-2</v>
      </c>
      <c r="Z173" s="33">
        <f t="shared" si="42"/>
        <v>1.8027800706768984E-2</v>
      </c>
      <c r="AA173" s="33">
        <f t="shared" si="42"/>
        <v>2.7984250017102017</v>
      </c>
      <c r="AB173" s="33">
        <f t="shared" si="42"/>
        <v>2.947755323917173</v>
      </c>
      <c r="AC173" s="33">
        <f t="shared" si="42"/>
        <v>2.4677353334700545</v>
      </c>
      <c r="AD173" s="33">
        <f t="shared" si="42"/>
        <v>2.7115206554435409</v>
      </c>
      <c r="AE173" s="33">
        <f t="shared" si="42"/>
        <v>2.5740071131993103</v>
      </c>
    </row>
    <row r="174" spans="1:31" x14ac:dyDescent="0.2">
      <c r="A174" s="13" t="s">
        <v>360</v>
      </c>
      <c r="B174" s="4" t="s">
        <v>361</v>
      </c>
      <c r="C174" s="33">
        <f>+C175+C176+C177</f>
        <v>0</v>
      </c>
      <c r="D174" s="33">
        <f t="shared" ref="D174:AE174" si="43">+D175+D176+D177</f>
        <v>0</v>
      </c>
      <c r="E174" s="33">
        <f t="shared" si="43"/>
        <v>0</v>
      </c>
      <c r="F174" s="33">
        <f t="shared" si="43"/>
        <v>0</v>
      </c>
      <c r="G174" s="33">
        <f t="shared" si="43"/>
        <v>0</v>
      </c>
      <c r="H174" s="33">
        <f t="shared" si="43"/>
        <v>0</v>
      </c>
      <c r="I174" s="33">
        <f t="shared" si="43"/>
        <v>0</v>
      </c>
      <c r="J174" s="33">
        <f t="shared" si="43"/>
        <v>0</v>
      </c>
      <c r="K174" s="33">
        <f t="shared" si="43"/>
        <v>0</v>
      </c>
      <c r="L174" s="33">
        <f t="shared" si="43"/>
        <v>0</v>
      </c>
      <c r="M174" s="33">
        <f t="shared" si="43"/>
        <v>0</v>
      </c>
      <c r="N174" s="33">
        <f t="shared" si="43"/>
        <v>0</v>
      </c>
      <c r="O174" s="33">
        <f t="shared" si="43"/>
        <v>0</v>
      </c>
      <c r="P174" s="33">
        <f t="shared" si="43"/>
        <v>0</v>
      </c>
      <c r="Q174" s="33">
        <f t="shared" si="43"/>
        <v>0</v>
      </c>
      <c r="R174" s="33">
        <f t="shared" si="43"/>
        <v>0</v>
      </c>
      <c r="S174" s="33">
        <f t="shared" si="43"/>
        <v>0</v>
      </c>
      <c r="T174" s="33">
        <f t="shared" si="43"/>
        <v>0</v>
      </c>
      <c r="U174" s="33">
        <f t="shared" si="43"/>
        <v>0</v>
      </c>
      <c r="V174" s="33">
        <f t="shared" si="43"/>
        <v>0</v>
      </c>
      <c r="W174" s="33">
        <f t="shared" si="43"/>
        <v>0</v>
      </c>
      <c r="X174" s="33">
        <f t="shared" si="43"/>
        <v>0</v>
      </c>
      <c r="Y174" s="33">
        <f t="shared" si="43"/>
        <v>0</v>
      </c>
      <c r="Z174" s="33">
        <f t="shared" si="43"/>
        <v>0</v>
      </c>
      <c r="AA174" s="33">
        <f t="shared" si="43"/>
        <v>2.7791254280078896</v>
      </c>
      <c r="AB174" s="33">
        <f t="shared" si="43"/>
        <v>2.9271739913633561</v>
      </c>
      <c r="AC174" s="33">
        <f t="shared" si="43"/>
        <v>2.4509994850367023</v>
      </c>
      <c r="AD174" s="33">
        <f t="shared" si="43"/>
        <v>2.6978323189287883</v>
      </c>
      <c r="AE174" s="33">
        <f t="shared" si="43"/>
        <v>2.5634085948283798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</v>
      </c>
      <c r="D175" s="94">
        <f>+'CO2'!D175+'abs CO2'!D175+'CH4'!D175*PCG!$C$5+N2O!D175*PCG!$C$6+HFC!D175+PFC!D175+'SF6'!D175</f>
        <v>0</v>
      </c>
      <c r="E175" s="94">
        <f>+'CO2'!E175+'abs CO2'!E175+'CH4'!E175*PCG!$C$5+N2O!E175*PCG!$C$6+HFC!E175+PFC!E175+'SF6'!E175</f>
        <v>0</v>
      </c>
      <c r="F175" s="94">
        <f>+'CO2'!F175+'abs CO2'!F175+'CH4'!F175*PCG!$C$5+N2O!F175*PCG!$C$6+HFC!F175+PFC!F175+'SF6'!F175</f>
        <v>0</v>
      </c>
      <c r="G175" s="94">
        <f>+'CO2'!G175+'abs CO2'!G175+'CH4'!G175*PCG!$C$5+N2O!G175*PCG!$C$6+HFC!G175+PFC!G175+'SF6'!G175</f>
        <v>0</v>
      </c>
      <c r="H175" s="94">
        <f>+'CO2'!H175+'abs CO2'!H175+'CH4'!H175*PCG!$C$5+N2O!H175*PCG!$C$6+HFC!H175+PFC!H175+'SF6'!H175</f>
        <v>0</v>
      </c>
      <c r="I175" s="94">
        <f>+'CO2'!I175+'abs CO2'!I175+'CH4'!I175*PCG!$C$5+N2O!I175*PCG!$C$6+HFC!I175+PFC!I175+'SF6'!I175</f>
        <v>0</v>
      </c>
      <c r="J175" s="94">
        <f>+'CO2'!J175+'abs CO2'!J175+'CH4'!J175*PCG!$C$5+N2O!J175*PCG!$C$6+HFC!J175+PFC!J175+'SF6'!J175</f>
        <v>0</v>
      </c>
      <c r="K175" s="94">
        <f>+'CO2'!K175+'abs CO2'!K175+'CH4'!K175*PCG!$C$5+N2O!K175*PCG!$C$6+HFC!K175+PFC!K175+'SF6'!K175</f>
        <v>0</v>
      </c>
      <c r="L175" s="94">
        <f>+'CO2'!L175+'abs CO2'!L175+'CH4'!L175*PCG!$C$5+N2O!L175*PCG!$C$6+HFC!L175+PFC!L175+'SF6'!L175</f>
        <v>0</v>
      </c>
      <c r="M175" s="94">
        <f>+'CO2'!M175+'abs CO2'!M175+'CH4'!M175*PCG!$C$5+N2O!M175*PCG!$C$6+HFC!M175+PFC!M175+'SF6'!M175</f>
        <v>0</v>
      </c>
      <c r="N175" s="94">
        <f>+'CO2'!N175+'abs CO2'!N175+'CH4'!N175*PCG!$C$5+N2O!N175*PCG!$C$6+HFC!N175+PFC!N175+'SF6'!N175</f>
        <v>0</v>
      </c>
      <c r="O175" s="94">
        <f>+'CO2'!O175+'abs CO2'!O175+'CH4'!O175*PCG!$C$5+N2O!O175*PCG!$C$6+HFC!O175+PFC!O175+'SF6'!O175</f>
        <v>0</v>
      </c>
      <c r="P175" s="94">
        <f>+'CO2'!P175+'abs CO2'!P175+'CH4'!P175*PCG!$C$5+N2O!P175*PCG!$C$6+HFC!P175+PFC!P175+'SF6'!P175</f>
        <v>0</v>
      </c>
      <c r="Q175" s="94">
        <f>+'CO2'!Q175+'abs CO2'!Q175+'CH4'!Q175*PCG!$C$5+N2O!Q175*PCG!$C$6+HFC!Q175+PFC!Q175+'SF6'!Q175</f>
        <v>0</v>
      </c>
      <c r="R175" s="94">
        <f>+'CO2'!R175+'abs CO2'!R175+'CH4'!R175*PCG!$C$5+N2O!R175*PCG!$C$6+HFC!R175+PFC!R175+'SF6'!R175</f>
        <v>0</v>
      </c>
      <c r="S175" s="94">
        <f>+'CO2'!S175+'abs CO2'!S175+'CH4'!S175*PCG!$C$5+N2O!S175*PCG!$C$6+HFC!S175+PFC!S175+'SF6'!S175</f>
        <v>0</v>
      </c>
      <c r="T175" s="94">
        <f>+'CO2'!T175+'abs CO2'!T175+'CH4'!T175*PCG!$C$5+N2O!T175*PCG!$C$6+HFC!T175+PFC!T175+'SF6'!T175</f>
        <v>0</v>
      </c>
      <c r="U175" s="94">
        <f>+'CO2'!U175+'abs CO2'!U175+'CH4'!U175*PCG!$C$5+N2O!U175*PCG!$C$6+HFC!U175+PFC!U175+'SF6'!U175</f>
        <v>0</v>
      </c>
      <c r="V175" s="94">
        <f>+'CO2'!V175+'abs CO2'!V175+'CH4'!V175*PCG!$C$5+N2O!V175*PCG!$C$6+HFC!V175+PFC!V175+'SF6'!V175</f>
        <v>0</v>
      </c>
      <c r="W175" s="94">
        <f>+'CO2'!W175+'abs CO2'!W175+'CH4'!W175*PCG!$C$5+N2O!W175*PCG!$C$6+HFC!W175+PFC!W175+'SF6'!W175</f>
        <v>0</v>
      </c>
      <c r="X175" s="94">
        <f>+'CO2'!X175+'abs CO2'!X175+'CH4'!X175*PCG!$C$5+N2O!X175*PCG!$C$6+HFC!X175+PFC!X175+'SF6'!X175</f>
        <v>0</v>
      </c>
      <c r="Y175" s="94">
        <f>+'CO2'!Y175+'abs CO2'!Y175+'CH4'!Y175*PCG!$C$5+N2O!Y175*PCG!$C$6+HFC!Y175+PFC!Y175+'SF6'!Y175</f>
        <v>0</v>
      </c>
      <c r="Z175" s="94">
        <f>+'CO2'!Z175+'abs CO2'!Z175+'CH4'!Z175*PCG!$C$5+N2O!Z175*PCG!$C$6+HFC!Z175+PFC!Z175+'SF6'!Z175</f>
        <v>0</v>
      </c>
      <c r="AA175" s="94">
        <f>+'CO2'!AA175+'abs CO2'!AA175+'CH4'!AA175*PCG!$C$5+N2O!AA175*PCG!$C$6+HFC!AA175+PFC!AA175+'SF6'!AA175</f>
        <v>0.35133885601577913</v>
      </c>
      <c r="AB175" s="94">
        <f>+'CO2'!AB175+'abs CO2'!AB175+'CH4'!AB175*PCG!$C$5+N2O!AB175*PCG!$C$6+HFC!AB175+PFC!AB175+'SF6'!AB175</f>
        <v>0.37787096853793956</v>
      </c>
      <c r="AC175" s="94">
        <f>+'CO2'!AC175+'abs CO2'!AC175+'CH4'!AC175*PCG!$C$5+N2O!AC175*PCG!$C$6+HFC!AC175+PFC!AC175+'SF6'!AC175</f>
        <v>0.36840088085827216</v>
      </c>
      <c r="AD175" s="94">
        <f>+'CO2'!AD175+'abs CO2'!AD175+'CH4'!AD175*PCG!$C$5+N2O!AD175*PCG!$C$6+HFC!AD175+PFC!AD175+'SF6'!AD175</f>
        <v>0.61568441874619595</v>
      </c>
      <c r="AE175" s="94">
        <f>+'CO2'!AE175+'abs CO2'!AE175+'CH4'!AE175*PCG!$C$5+N2O!AE175*PCG!$C$6+HFC!AE175+PFC!AE175+'SF6'!AE175</f>
        <v>0.49921026962363124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0</v>
      </c>
      <c r="D176" s="94">
        <f>+'CO2'!D176+'abs CO2'!D176+'CH4'!D176*PCG!$C$5+N2O!D176*PCG!$C$6+HFC!D176+PFC!D176+'SF6'!D176</f>
        <v>0</v>
      </c>
      <c r="E176" s="94">
        <f>+'CO2'!E176+'abs CO2'!E176+'CH4'!E176*PCG!$C$5+N2O!E176*PCG!$C$6+HFC!E176+PFC!E176+'SF6'!E176</f>
        <v>0</v>
      </c>
      <c r="F176" s="94">
        <f>+'CO2'!F176+'abs CO2'!F176+'CH4'!F176*PCG!$C$5+N2O!F176*PCG!$C$6+HFC!F176+PFC!F176+'SF6'!F176</f>
        <v>0</v>
      </c>
      <c r="G176" s="94">
        <f>+'CO2'!G176+'abs CO2'!G176+'CH4'!G176*PCG!$C$5+N2O!G176*PCG!$C$6+HFC!G176+PFC!G176+'SF6'!G176</f>
        <v>0</v>
      </c>
      <c r="H176" s="94">
        <f>+'CO2'!H176+'abs CO2'!H176+'CH4'!H176*PCG!$C$5+N2O!H176*PCG!$C$6+HFC!H176+PFC!H176+'SF6'!H176</f>
        <v>0</v>
      </c>
      <c r="I176" s="94">
        <f>+'CO2'!I176+'abs CO2'!I176+'CH4'!I176*PCG!$C$5+N2O!I176*PCG!$C$6+HFC!I176+PFC!I176+'SF6'!I176</f>
        <v>0</v>
      </c>
      <c r="J176" s="94">
        <f>+'CO2'!J176+'abs CO2'!J176+'CH4'!J176*PCG!$C$5+N2O!J176*PCG!$C$6+HFC!J176+PFC!J176+'SF6'!J176</f>
        <v>0</v>
      </c>
      <c r="K176" s="94">
        <f>+'CO2'!K176+'abs CO2'!K176+'CH4'!K176*PCG!$C$5+N2O!K176*PCG!$C$6+HFC!K176+PFC!K176+'SF6'!K176</f>
        <v>0</v>
      </c>
      <c r="L176" s="94">
        <f>+'CO2'!L176+'abs CO2'!L176+'CH4'!L176*PCG!$C$5+N2O!L176*PCG!$C$6+HFC!L176+PFC!L176+'SF6'!L176</f>
        <v>0</v>
      </c>
      <c r="M176" s="94">
        <f>+'CO2'!M176+'abs CO2'!M176+'CH4'!M176*PCG!$C$5+N2O!M176*PCG!$C$6+HFC!M176+PFC!M176+'SF6'!M176</f>
        <v>0</v>
      </c>
      <c r="N176" s="94">
        <f>+'CO2'!N176+'abs CO2'!N176+'CH4'!N176*PCG!$C$5+N2O!N176*PCG!$C$6+HFC!N176+PFC!N176+'SF6'!N176</f>
        <v>0</v>
      </c>
      <c r="O176" s="94">
        <f>+'CO2'!O176+'abs CO2'!O176+'CH4'!O176*PCG!$C$5+N2O!O176*PCG!$C$6+HFC!O176+PFC!O176+'SF6'!O176</f>
        <v>0</v>
      </c>
      <c r="P176" s="94">
        <f>+'CO2'!P176+'abs CO2'!P176+'CH4'!P176*PCG!$C$5+N2O!P176*PCG!$C$6+HFC!P176+PFC!P176+'SF6'!P176</f>
        <v>0</v>
      </c>
      <c r="Q176" s="94">
        <f>+'CO2'!Q176+'abs CO2'!Q176+'CH4'!Q176*PCG!$C$5+N2O!Q176*PCG!$C$6+HFC!Q176+PFC!Q176+'SF6'!Q176</f>
        <v>0</v>
      </c>
      <c r="R176" s="94">
        <f>+'CO2'!R176+'abs CO2'!R176+'CH4'!R176*PCG!$C$5+N2O!R176*PCG!$C$6+HFC!R176+PFC!R176+'SF6'!R176</f>
        <v>0</v>
      </c>
      <c r="S176" s="94">
        <f>+'CO2'!S176+'abs CO2'!S176+'CH4'!S176*PCG!$C$5+N2O!S176*PCG!$C$6+HFC!S176+PFC!S176+'SF6'!S176</f>
        <v>0</v>
      </c>
      <c r="T176" s="94">
        <f>+'CO2'!T176+'abs CO2'!T176+'CH4'!T176*PCG!$C$5+N2O!T176*PCG!$C$6+HFC!T176+PFC!T176+'SF6'!T176</f>
        <v>0</v>
      </c>
      <c r="U176" s="94">
        <f>+'CO2'!U176+'abs CO2'!U176+'CH4'!U176*PCG!$C$5+N2O!U176*PCG!$C$6+HFC!U176+PFC!U176+'SF6'!U176</f>
        <v>0</v>
      </c>
      <c r="V176" s="94">
        <f>+'CO2'!V176+'abs CO2'!V176+'CH4'!V176*PCG!$C$5+N2O!V176*PCG!$C$6+HFC!V176+PFC!V176+'SF6'!V176</f>
        <v>0</v>
      </c>
      <c r="W176" s="94">
        <f>+'CO2'!W176+'abs CO2'!W176+'CH4'!W176*PCG!$C$5+N2O!W176*PCG!$C$6+HFC!W176+PFC!W176+'SF6'!W176</f>
        <v>0</v>
      </c>
      <c r="X176" s="94">
        <f>+'CO2'!X176+'abs CO2'!X176+'CH4'!X176*PCG!$C$5+N2O!X176*PCG!$C$6+HFC!X176+PFC!X176+'SF6'!X176</f>
        <v>0</v>
      </c>
      <c r="Y176" s="94">
        <f>+'CO2'!Y176+'abs CO2'!Y176+'CH4'!Y176*PCG!$C$5+N2O!Y176*PCG!$C$6+HFC!Y176+PFC!Y176+'SF6'!Y176</f>
        <v>0</v>
      </c>
      <c r="Z176" s="94">
        <f>+'CO2'!Z176+'abs CO2'!Z176+'CH4'!Z176*PCG!$C$5+N2O!Z176*PCG!$C$6+HFC!Z176+PFC!Z176+'SF6'!Z176</f>
        <v>0</v>
      </c>
      <c r="AA176" s="94">
        <f>+'CO2'!AA176+'abs CO2'!AA176+'CH4'!AA176*PCG!$C$5+N2O!AA176*PCG!$C$6+HFC!AA176+PFC!AA176+'SF6'!AA176</f>
        <v>2.1785755266272187</v>
      </c>
      <c r="AB176" s="94">
        <f>+'CO2'!AB176+'abs CO2'!AB176+'CH4'!AB176*PCG!$C$5+N2O!AB176*PCG!$C$6+HFC!AB176+PFC!AB176+'SF6'!AB176</f>
        <v>2.148439358420728</v>
      </c>
      <c r="AC176" s="94">
        <f>+'CO2'!AC176+'abs CO2'!AC176+'CH4'!AC176*PCG!$C$5+N2O!AC176*PCG!$C$6+HFC!AC176+PFC!AC176+'SF6'!AC176</f>
        <v>2.0786475482778091</v>
      </c>
      <c r="AD176" s="94">
        <f>+'CO2'!AD176+'abs CO2'!AD176+'CH4'!AD176*PCG!$C$5+N2O!AD176*PCG!$C$6+HFC!AD176+PFC!AD176+'SF6'!AD176</f>
        <v>2.0543602556299447</v>
      </c>
      <c r="AE176" s="94">
        <f>+'CO2'!AE176+'abs CO2'!AE176+'CH4'!AE176*PCG!$C$5+N2O!AE176*PCG!$C$6+HFC!AE176+PFC!AE176+'SF6'!AE176</f>
        <v>2.0143685653814303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</v>
      </c>
      <c r="H177" s="94">
        <f>+'CO2'!H177+'abs CO2'!H177+'CH4'!H177*PCG!$C$5+N2O!H177*PCG!$C$6+HFC!H177+PFC!H177+'SF6'!H177</f>
        <v>0</v>
      </c>
      <c r="I177" s="94">
        <f>+'CO2'!I177+'abs CO2'!I177+'CH4'!I177*PCG!$C$5+N2O!I177*PCG!$C$6+HFC!I177+PFC!I177+'SF6'!I177</f>
        <v>0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</v>
      </c>
      <c r="M177" s="94">
        <f>+'CO2'!M177+'abs CO2'!M177+'CH4'!M177*PCG!$C$5+N2O!M177*PCG!$C$6+HFC!M177+PFC!M177+'SF6'!M177</f>
        <v>0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0</v>
      </c>
      <c r="Q177" s="94">
        <f>+'CO2'!Q177+'abs CO2'!Q177+'CH4'!Q177*PCG!$C$5+N2O!Q177*PCG!$C$6+HFC!Q177+PFC!Q177+'SF6'!Q177</f>
        <v>0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0</v>
      </c>
      <c r="T177" s="94">
        <f>+'CO2'!T177+'abs CO2'!T177+'CH4'!T177*PCG!$C$5+N2O!T177*PCG!$C$6+HFC!T177+PFC!T177+'SF6'!T177</f>
        <v>0</v>
      </c>
      <c r="U177" s="94">
        <f>+'CO2'!U177+'abs CO2'!U177+'CH4'!U177*PCG!$C$5+N2O!U177*PCG!$C$6+HFC!U177+PFC!U177+'SF6'!U177</f>
        <v>0</v>
      </c>
      <c r="V177" s="94">
        <f>+'CO2'!V177+'abs CO2'!V177+'CH4'!V177*PCG!$C$5+N2O!V177*PCG!$C$6+HFC!V177+PFC!V177+'SF6'!V177</f>
        <v>0</v>
      </c>
      <c r="W177" s="94">
        <f>+'CO2'!W177+'abs CO2'!W177+'CH4'!W177*PCG!$C$5+N2O!W177*PCG!$C$6+HFC!W177+PFC!W177+'SF6'!W177</f>
        <v>0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0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0.24921104536489153</v>
      </c>
      <c r="AB177" s="94">
        <f>+'CO2'!AB177+'abs CO2'!AB177+'CH4'!AB177*PCG!$C$5+N2O!AB177*PCG!$C$6+HFC!AB177+PFC!AB177+'SF6'!AB177</f>
        <v>0.40086366440468846</v>
      </c>
      <c r="AC177" s="94">
        <f>+'CO2'!AC177+'abs CO2'!AC177+'CH4'!AC177*PCG!$C$5+N2O!AC177*PCG!$C$6+HFC!AC177+PFC!AC177+'SF6'!AC177</f>
        <v>3.9510559006211178E-3</v>
      </c>
      <c r="AD177" s="94">
        <f>+'CO2'!AD177+'abs CO2'!AD177+'CH4'!AD177*PCG!$C$5+N2O!AD177*PCG!$C$6+HFC!AD177+PFC!AD177+'SF6'!AD177</f>
        <v>2.7787644552647591E-2</v>
      </c>
      <c r="AE177" s="94">
        <f>+'CO2'!AE177+'abs CO2'!AE177+'CH4'!AE177*PCG!$C$5+N2O!AE177*PCG!$C$6+HFC!AE177+PFC!AE177+'SF6'!AE177</f>
        <v>4.9829759823318304E-2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2.5599830637004679E-2</v>
      </c>
      <c r="D182" s="33">
        <f t="shared" ref="D182:AE182" si="45">+D183+D184+D185</f>
        <v>2.5599830637004682E-2</v>
      </c>
      <c r="E182" s="33">
        <f t="shared" si="45"/>
        <v>2.5599830637004682E-2</v>
      </c>
      <c r="F182" s="33">
        <f t="shared" si="45"/>
        <v>2.5599830637004679E-2</v>
      </c>
      <c r="G182" s="33">
        <f t="shared" si="45"/>
        <v>2.5599830637004682E-2</v>
      </c>
      <c r="H182" s="33">
        <f t="shared" si="45"/>
        <v>2.5599830637004675E-2</v>
      </c>
      <c r="I182" s="33">
        <f t="shared" si="45"/>
        <v>2.5599830637004679E-2</v>
      </c>
      <c r="J182" s="33">
        <f t="shared" si="45"/>
        <v>2.5599830637004675E-2</v>
      </c>
      <c r="K182" s="33">
        <f t="shared" si="45"/>
        <v>2.5599830637004675E-2</v>
      </c>
      <c r="L182" s="33">
        <f t="shared" si="45"/>
        <v>2.5599830637004675E-2</v>
      </c>
      <c r="M182" s="33">
        <f t="shared" si="45"/>
        <v>2.5599830637004679E-2</v>
      </c>
      <c r="N182" s="33">
        <f t="shared" si="45"/>
        <v>2.5599830637004679E-2</v>
      </c>
      <c r="O182" s="33">
        <f t="shared" si="45"/>
        <v>2.5599830637004675E-2</v>
      </c>
      <c r="P182" s="33">
        <f t="shared" si="45"/>
        <v>2.5688681636077008E-2</v>
      </c>
      <c r="Q182" s="33">
        <f t="shared" si="45"/>
        <v>2.578044034056241E-2</v>
      </c>
      <c r="R182" s="33">
        <f t="shared" si="45"/>
        <v>2.5881930427675778E-2</v>
      </c>
      <c r="S182" s="33">
        <f t="shared" si="45"/>
        <v>2.5989244886174743E-2</v>
      </c>
      <c r="T182" s="33">
        <f t="shared" si="45"/>
        <v>2.6089843243962168E-2</v>
      </c>
      <c r="U182" s="33">
        <f t="shared" si="45"/>
        <v>2.6201802815967234E-2</v>
      </c>
      <c r="V182" s="33">
        <f t="shared" si="45"/>
        <v>2.6333745706620039E-2</v>
      </c>
      <c r="W182" s="33">
        <f t="shared" si="45"/>
        <v>2.6478722827571952E-2</v>
      </c>
      <c r="X182" s="33">
        <f t="shared" si="45"/>
        <v>2.6625719489441632E-2</v>
      </c>
      <c r="Y182" s="33">
        <f t="shared" si="45"/>
        <v>2.23444381957833E-2</v>
      </c>
      <c r="Z182" s="33">
        <f t="shared" si="45"/>
        <v>1.8027800706768984E-2</v>
      </c>
      <c r="AA182" s="33">
        <f t="shared" si="45"/>
        <v>1.9299573702312119E-2</v>
      </c>
      <c r="AB182" s="33">
        <f t="shared" si="45"/>
        <v>2.0581332553816944E-2</v>
      </c>
      <c r="AC182" s="33">
        <f t="shared" si="45"/>
        <v>1.6735848433352081E-2</v>
      </c>
      <c r="AD182" s="33">
        <f t="shared" si="45"/>
        <v>1.3688336514752803E-2</v>
      </c>
      <c r="AE182" s="33">
        <f t="shared" si="45"/>
        <v>1.059851837093052E-2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2.5599830637004679E-2</v>
      </c>
      <c r="D183" s="94">
        <f>+'CO2'!D183+'abs CO2'!D183+'CH4'!D183*PCG!$C$5+N2O!D183*PCG!$C$6+HFC!D183+PFC!D183+'SF6'!D183</f>
        <v>2.5599830637004682E-2</v>
      </c>
      <c r="E183" s="94">
        <f>+'CO2'!E183+'abs CO2'!E183+'CH4'!E183*PCG!$C$5+N2O!E183*PCG!$C$6+HFC!E183+PFC!E183+'SF6'!E183</f>
        <v>2.5599830637004682E-2</v>
      </c>
      <c r="F183" s="94">
        <f>+'CO2'!F183+'abs CO2'!F183+'CH4'!F183*PCG!$C$5+N2O!F183*PCG!$C$6+HFC!F183+PFC!F183+'SF6'!F183</f>
        <v>2.5599830637004679E-2</v>
      </c>
      <c r="G183" s="94">
        <f>+'CO2'!G183+'abs CO2'!G183+'CH4'!G183*PCG!$C$5+N2O!G183*PCG!$C$6+HFC!G183+PFC!G183+'SF6'!G183</f>
        <v>2.5599830637004682E-2</v>
      </c>
      <c r="H183" s="94">
        <f>+'CO2'!H183+'abs CO2'!H183+'CH4'!H183*PCG!$C$5+N2O!H183*PCG!$C$6+HFC!H183+PFC!H183+'SF6'!H183</f>
        <v>2.5599830637004675E-2</v>
      </c>
      <c r="I183" s="94">
        <f>+'CO2'!I183+'abs CO2'!I183+'CH4'!I183*PCG!$C$5+N2O!I183*PCG!$C$6+HFC!I183+PFC!I183+'SF6'!I183</f>
        <v>2.5599830637004679E-2</v>
      </c>
      <c r="J183" s="94">
        <f>+'CO2'!J183+'abs CO2'!J183+'CH4'!J183*PCG!$C$5+N2O!J183*PCG!$C$6+HFC!J183+PFC!J183+'SF6'!J183</f>
        <v>2.5599830637004675E-2</v>
      </c>
      <c r="K183" s="94">
        <f>+'CO2'!K183+'abs CO2'!K183+'CH4'!K183*PCG!$C$5+N2O!K183*PCG!$C$6+HFC!K183+PFC!K183+'SF6'!K183</f>
        <v>2.5599830637004675E-2</v>
      </c>
      <c r="L183" s="94">
        <f>+'CO2'!L183+'abs CO2'!L183+'CH4'!L183*PCG!$C$5+N2O!L183*PCG!$C$6+HFC!L183+PFC!L183+'SF6'!L183</f>
        <v>2.5599830637004675E-2</v>
      </c>
      <c r="M183" s="94">
        <f>+'CO2'!M183+'abs CO2'!M183+'CH4'!M183*PCG!$C$5+N2O!M183*PCG!$C$6+HFC!M183+PFC!M183+'SF6'!M183</f>
        <v>2.5599830637004679E-2</v>
      </c>
      <c r="N183" s="94">
        <f>+'CO2'!N183+'abs CO2'!N183+'CH4'!N183*PCG!$C$5+N2O!N183*PCG!$C$6+HFC!N183+PFC!N183+'SF6'!N183</f>
        <v>2.5599830637004679E-2</v>
      </c>
      <c r="O183" s="94">
        <f>+'CO2'!O183+'abs CO2'!O183+'CH4'!O183*PCG!$C$5+N2O!O183*PCG!$C$6+HFC!O183+PFC!O183+'SF6'!O183</f>
        <v>2.5599830637004675E-2</v>
      </c>
      <c r="P183" s="94">
        <f>+'CO2'!P183+'abs CO2'!P183+'CH4'!P183*PCG!$C$5+N2O!P183*PCG!$C$6+HFC!P183+PFC!P183+'SF6'!P183</f>
        <v>2.5688681636077008E-2</v>
      </c>
      <c r="Q183" s="94">
        <f>+'CO2'!Q183+'abs CO2'!Q183+'CH4'!Q183*PCG!$C$5+N2O!Q183*PCG!$C$6+HFC!Q183+PFC!Q183+'SF6'!Q183</f>
        <v>2.578044034056241E-2</v>
      </c>
      <c r="R183" s="94">
        <f>+'CO2'!R183+'abs CO2'!R183+'CH4'!R183*PCG!$C$5+N2O!R183*PCG!$C$6+HFC!R183+PFC!R183+'SF6'!R183</f>
        <v>2.5881930427675778E-2</v>
      </c>
      <c r="S183" s="94">
        <f>+'CO2'!S183+'abs CO2'!S183+'CH4'!S183*PCG!$C$5+N2O!S183*PCG!$C$6+HFC!S183+PFC!S183+'SF6'!S183</f>
        <v>2.5989244886174743E-2</v>
      </c>
      <c r="T183" s="94">
        <f>+'CO2'!T183+'abs CO2'!T183+'CH4'!T183*PCG!$C$5+N2O!T183*PCG!$C$6+HFC!T183+PFC!T183+'SF6'!T183</f>
        <v>2.6089843243962168E-2</v>
      </c>
      <c r="U183" s="94">
        <f>+'CO2'!U183+'abs CO2'!U183+'CH4'!U183*PCG!$C$5+N2O!U183*PCG!$C$6+HFC!U183+PFC!U183+'SF6'!U183</f>
        <v>2.6201802815967234E-2</v>
      </c>
      <c r="V183" s="94">
        <f>+'CO2'!V183+'abs CO2'!V183+'CH4'!V183*PCG!$C$5+N2O!V183*PCG!$C$6+HFC!V183+PFC!V183+'SF6'!V183</f>
        <v>2.6333745706620039E-2</v>
      </c>
      <c r="W183" s="94">
        <f>+'CO2'!W183+'abs CO2'!W183+'CH4'!W183*PCG!$C$5+N2O!W183*PCG!$C$6+HFC!W183+PFC!W183+'SF6'!W183</f>
        <v>2.6478722827571952E-2</v>
      </c>
      <c r="X183" s="94">
        <f>+'CO2'!X183+'abs CO2'!X183+'CH4'!X183*PCG!$C$5+N2O!X183*PCG!$C$6+HFC!X183+PFC!X183+'SF6'!X183</f>
        <v>2.6625719489441632E-2</v>
      </c>
      <c r="Y183" s="94">
        <f>+'CO2'!Y183+'abs CO2'!Y183+'CH4'!Y183*PCG!$C$5+N2O!Y183*PCG!$C$6+HFC!Y183+PFC!Y183+'SF6'!Y183</f>
        <v>2.23444381957833E-2</v>
      </c>
      <c r="Z183" s="94">
        <f>+'CO2'!Z183+'abs CO2'!Z183+'CH4'!Z183*PCG!$C$5+N2O!Z183*PCG!$C$6+HFC!Z183+PFC!Z183+'SF6'!Z183</f>
        <v>1.8027800706768984E-2</v>
      </c>
      <c r="AA183" s="94">
        <f>+'CO2'!AA183+'abs CO2'!AA183+'CH4'!AA183*PCG!$C$5+N2O!AA183*PCG!$C$6+HFC!AA183+PFC!AA183+'SF6'!AA183</f>
        <v>1.9299573702312119E-2</v>
      </c>
      <c r="AB183" s="94">
        <f>+'CO2'!AB183+'abs CO2'!AB183+'CH4'!AB183*PCG!$C$5+N2O!AB183*PCG!$C$6+HFC!AB183+PFC!AB183+'SF6'!AB183</f>
        <v>2.0581332553816944E-2</v>
      </c>
      <c r="AC183" s="94">
        <f>+'CO2'!AC183+'abs CO2'!AC183+'CH4'!AC183*PCG!$C$5+N2O!AC183*PCG!$C$6+HFC!AC183+PFC!AC183+'SF6'!AC183</f>
        <v>1.6735848433352081E-2</v>
      </c>
      <c r="AD183" s="94">
        <f>+'CO2'!AD183+'abs CO2'!AD183+'CH4'!AD183*PCG!$C$5+N2O!AD183*PCG!$C$6+HFC!AD183+PFC!AD183+'SF6'!AD183</f>
        <v>1.3688336514752803E-2</v>
      </c>
      <c r="AE183" s="94">
        <f>+'CO2'!AE183+'abs CO2'!AE183+'CH4'!AE183*PCG!$C$5+N2O!AE183*PCG!$C$6+HFC!AE183+PFC!AE183+'SF6'!AE183</f>
        <v>1.059851837093052E-2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329.97457875881179</v>
      </c>
      <c r="D191" s="32">
        <f t="shared" si="47"/>
        <v>322.89413511711803</v>
      </c>
      <c r="E191" s="32">
        <f t="shared" si="47"/>
        <v>334.07051726378029</v>
      </c>
      <c r="F191" s="32">
        <f t="shared" si="47"/>
        <v>340.47623391729087</v>
      </c>
      <c r="G191" s="32">
        <f t="shared" si="47"/>
        <v>337.90044986588441</v>
      </c>
      <c r="H191" s="32">
        <f t="shared" si="47"/>
        <v>343.92831782135443</v>
      </c>
      <c r="I191" s="32">
        <f t="shared" si="47"/>
        <v>343.36631247972679</v>
      </c>
      <c r="J191" s="32">
        <f t="shared" si="47"/>
        <v>342.38458315245845</v>
      </c>
      <c r="K191" s="32">
        <f t="shared" si="47"/>
        <v>345.15622854775478</v>
      </c>
      <c r="L191" s="32">
        <f t="shared" si="47"/>
        <v>358.58488789058214</v>
      </c>
      <c r="M191" s="32">
        <f t="shared" si="47"/>
        <v>351.01352230674735</v>
      </c>
      <c r="N191" s="32">
        <f t="shared" si="47"/>
        <v>356.91431898069027</v>
      </c>
      <c r="O191" s="32">
        <f t="shared" si="47"/>
        <v>370.53610699162448</v>
      </c>
      <c r="P191" s="32">
        <f t="shared" si="47"/>
        <v>362.86053948917527</v>
      </c>
      <c r="Q191" s="32">
        <f t="shared" si="47"/>
        <v>389.36895416933424</v>
      </c>
      <c r="R191" s="32">
        <f t="shared" si="47"/>
        <v>372.37497171596999</v>
      </c>
      <c r="S191" s="32">
        <f t="shared" si="47"/>
        <v>383.55415124440935</v>
      </c>
      <c r="T191" s="32">
        <f t="shared" si="47"/>
        <v>400.88963433993297</v>
      </c>
      <c r="U191" s="32">
        <f t="shared" si="47"/>
        <v>415.25384819013829</v>
      </c>
      <c r="V191" s="32">
        <f t="shared" si="47"/>
        <v>416.82564759224641</v>
      </c>
      <c r="W191" s="32">
        <f t="shared" si="47"/>
        <v>420.75686610875579</v>
      </c>
      <c r="X191" s="32">
        <f t="shared" si="47"/>
        <v>377.43553173391177</v>
      </c>
      <c r="Y191" s="32">
        <f t="shared" si="47"/>
        <v>345.46003598604096</v>
      </c>
      <c r="Z191" s="32">
        <f t="shared" si="47"/>
        <v>338.96709132247923</v>
      </c>
      <c r="AA191" s="32">
        <f t="shared" si="47"/>
        <v>336.45709036261576</v>
      </c>
      <c r="AB191" s="32">
        <f t="shared" si="47"/>
        <v>332.95530939121721</v>
      </c>
      <c r="AC191" s="32">
        <f t="shared" si="47"/>
        <v>340.20954012791969</v>
      </c>
      <c r="AD191" s="32">
        <f t="shared" si="47"/>
        <v>354.6214652044734</v>
      </c>
      <c r="AE191" s="32">
        <f t="shared" si="47"/>
        <v>368.88780827727641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120.96174184155643</v>
      </c>
      <c r="D192" s="33">
        <f t="shared" si="48"/>
        <v>119.58213239520987</v>
      </c>
      <c r="E192" s="33">
        <f t="shared" si="48"/>
        <v>118.99272978175532</v>
      </c>
      <c r="F192" s="33">
        <f t="shared" si="48"/>
        <v>119.26047939500788</v>
      </c>
      <c r="G192" s="33">
        <f t="shared" si="48"/>
        <v>119.6524112353118</v>
      </c>
      <c r="H192" s="33">
        <f t="shared" si="48"/>
        <v>117.9869688347549</v>
      </c>
      <c r="I192" s="33">
        <f t="shared" si="48"/>
        <v>115.90271474654796</v>
      </c>
      <c r="J192" s="33">
        <f t="shared" si="48"/>
        <v>119.41754699980523</v>
      </c>
      <c r="K192" s="33">
        <f t="shared" si="48"/>
        <v>121.01140293791404</v>
      </c>
      <c r="L192" s="33">
        <f t="shared" si="48"/>
        <v>122.5217881343836</v>
      </c>
      <c r="M192" s="33">
        <f t="shared" si="48"/>
        <v>124.03750170372462</v>
      </c>
      <c r="N192" s="33">
        <f t="shared" si="48"/>
        <v>125.75115122338265</v>
      </c>
      <c r="O192" s="33">
        <f t="shared" si="48"/>
        <v>127.25598272931197</v>
      </c>
      <c r="P192" s="33">
        <f t="shared" si="48"/>
        <v>128.72724116515002</v>
      </c>
      <c r="Q192" s="33">
        <f t="shared" si="48"/>
        <v>130.30144986385042</v>
      </c>
      <c r="R192" s="33">
        <f t="shared" si="48"/>
        <v>131.83460162470377</v>
      </c>
      <c r="S192" s="33">
        <f t="shared" si="48"/>
        <v>133.37393222034598</v>
      </c>
      <c r="T192" s="33">
        <f t="shared" si="48"/>
        <v>134.86314963706133</v>
      </c>
      <c r="U192" s="33">
        <f t="shared" si="48"/>
        <v>133.16247345930111</v>
      </c>
      <c r="V192" s="33">
        <f t="shared" si="48"/>
        <v>131.31497512983211</v>
      </c>
      <c r="W192" s="33">
        <f t="shared" si="48"/>
        <v>129.65725467070396</v>
      </c>
      <c r="X192" s="33">
        <f t="shared" si="48"/>
        <v>120.49103565556982</v>
      </c>
      <c r="Y192" s="33">
        <f t="shared" si="48"/>
        <v>116.37112803518538</v>
      </c>
      <c r="Z192" s="33">
        <f t="shared" si="48"/>
        <v>112.21615166704467</v>
      </c>
      <c r="AA192" s="33">
        <f t="shared" si="48"/>
        <v>106.28552614054476</v>
      </c>
      <c r="AB192" s="33">
        <f t="shared" si="48"/>
        <v>100.33286776940307</v>
      </c>
      <c r="AC192" s="33">
        <f t="shared" si="48"/>
        <v>103.49358435991519</v>
      </c>
      <c r="AD192" s="33">
        <f t="shared" si="48"/>
        <v>106.66459283079399</v>
      </c>
      <c r="AE192" s="33">
        <f t="shared" si="48"/>
        <v>109.84224510096922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44.841810943241406</v>
      </c>
      <c r="D193" s="33">
        <f t="shared" si="49"/>
        <v>45.640691422780712</v>
      </c>
      <c r="E193" s="33">
        <f t="shared" si="49"/>
        <v>47.137014446444844</v>
      </c>
      <c r="F193" s="33">
        <f t="shared" si="49"/>
        <v>48.978339050802226</v>
      </c>
      <c r="G193" s="33">
        <f t="shared" si="49"/>
        <v>50.771528118789256</v>
      </c>
      <c r="H193" s="33">
        <f t="shared" si="49"/>
        <v>51.585233374747226</v>
      </c>
      <c r="I193" s="33">
        <f t="shared" si="49"/>
        <v>52.474718347544105</v>
      </c>
      <c r="J193" s="33">
        <f t="shared" si="49"/>
        <v>55.828884499805234</v>
      </c>
      <c r="K193" s="33">
        <f t="shared" si="49"/>
        <v>56.166412141550822</v>
      </c>
      <c r="L193" s="33">
        <f t="shared" si="49"/>
        <v>56.417283436252312</v>
      </c>
      <c r="M193" s="33">
        <f t="shared" si="49"/>
        <v>56.688599030784403</v>
      </c>
      <c r="N193" s="33">
        <f t="shared" si="49"/>
        <v>57.11945613478521</v>
      </c>
      <c r="O193" s="33">
        <f t="shared" si="49"/>
        <v>57.367287892692893</v>
      </c>
      <c r="P193" s="33">
        <f t="shared" si="49"/>
        <v>57.600688142970093</v>
      </c>
      <c r="Q193" s="33">
        <f t="shared" si="49"/>
        <v>57.923605596559902</v>
      </c>
      <c r="R193" s="33">
        <f t="shared" si="49"/>
        <v>58.200377944089162</v>
      </c>
      <c r="S193" s="33">
        <f t="shared" si="49"/>
        <v>58.487635694808723</v>
      </c>
      <c r="T193" s="33">
        <f t="shared" si="49"/>
        <v>58.7304996370613</v>
      </c>
      <c r="U193" s="33">
        <f t="shared" si="49"/>
        <v>55.959187205930242</v>
      </c>
      <c r="V193" s="33">
        <f t="shared" si="49"/>
        <v>53.041194320241047</v>
      </c>
      <c r="W193" s="33">
        <f t="shared" si="49"/>
        <v>50.30874627489645</v>
      </c>
      <c r="X193" s="33">
        <f t="shared" si="49"/>
        <v>47.5273112516171</v>
      </c>
      <c r="Y193" s="33">
        <f t="shared" si="49"/>
        <v>49.782630025296314</v>
      </c>
      <c r="Z193" s="33">
        <f t="shared" si="49"/>
        <v>52.032361095827852</v>
      </c>
      <c r="AA193" s="33">
        <f t="shared" si="49"/>
        <v>49.530607339157207</v>
      </c>
      <c r="AB193" s="33">
        <f t="shared" si="49"/>
        <v>46.991981021070686</v>
      </c>
      <c r="AC193" s="33">
        <f t="shared" si="49"/>
        <v>46.717682479028184</v>
      </c>
      <c r="AD193" s="33">
        <f t="shared" si="49"/>
        <v>46.457154249687854</v>
      </c>
      <c r="AE193" s="33">
        <f t="shared" si="49"/>
        <v>46.196626020347516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5.1489401657667528</v>
      </c>
      <c r="D194" s="94">
        <f>+'CO2'!D194+'abs CO2'!D194+'CH4'!D194*PCG!$C$5+N2O!D194*PCG!$C$6+HFC!D194+PFC!D194+'SF6'!D194</f>
        <v>5.2110697453677748</v>
      </c>
      <c r="E194" s="94">
        <f>+'CO2'!E194+'abs CO2'!E194+'CH4'!E194*PCG!$C$5+N2O!E194*PCG!$C$6+HFC!E194+PFC!E194+'SF6'!E194</f>
        <v>5.4319338956383287</v>
      </c>
      <c r="F194" s="94">
        <f>+'CO2'!F194+'abs CO2'!F194+'CH4'!F194*PCG!$C$5+N2O!F194*PCG!$C$6+HFC!F194+PFC!F194+'SF6'!F194</f>
        <v>5.672022430814498</v>
      </c>
      <c r="G194" s="94">
        <f>+'CO2'!G194+'abs CO2'!G194+'CH4'!G194*PCG!$C$5+N2O!G194*PCG!$C$6+HFC!G194+PFC!G194+'SF6'!G194</f>
        <v>5.9120473148613639</v>
      </c>
      <c r="H194" s="94">
        <f>+'CO2'!H194+'abs CO2'!H194+'CH4'!H194*PCG!$C$5+N2O!H194*PCG!$C$6+HFC!H194+PFC!H194+'SF6'!H194</f>
        <v>6.0933713487213845</v>
      </c>
      <c r="I194" s="94">
        <f>+'CO2'!I194+'abs CO2'!I194+'CH4'!I194*PCG!$C$5+N2O!I194*PCG!$C$6+HFC!I194+PFC!I194+'SF6'!I194</f>
        <v>6.2283457462158625</v>
      </c>
      <c r="J194" s="94">
        <f>+'CO2'!J194+'abs CO2'!J194+'CH4'!J194*PCG!$C$5+N2O!J194*PCG!$C$6+HFC!J194+PFC!J194+'SF6'!J194</f>
        <v>6.7045624576118925</v>
      </c>
      <c r="K194" s="94">
        <f>+'CO2'!K194+'abs CO2'!K194+'CH4'!K194*PCG!$C$5+N2O!K194*PCG!$C$6+HFC!K194+PFC!K194+'SF6'!K194</f>
        <v>6.4208991028047393</v>
      </c>
      <c r="L194" s="94">
        <f>+'CO2'!L194+'abs CO2'!L194+'CH4'!L194*PCG!$C$5+N2O!L194*PCG!$C$6+HFC!L194+PFC!L194+'SF6'!L194</f>
        <v>6.0580835171269598</v>
      </c>
      <c r="M194" s="94">
        <f>+'CO2'!M194+'abs CO2'!M194+'CH4'!M194*PCG!$C$5+N2O!M194*PCG!$C$6+HFC!M194+PFC!M194+'SF6'!M194</f>
        <v>5.7231754483486874</v>
      </c>
      <c r="N194" s="94">
        <f>+'CO2'!N194+'abs CO2'!N194+'CH4'!N194*PCG!$C$5+N2O!N194*PCG!$C$6+HFC!N194+PFC!N194+'SF6'!N194</f>
        <v>5.5552316412044389</v>
      </c>
      <c r="O194" s="94">
        <f>+'CO2'!O194+'abs CO2'!O194+'CH4'!O194*PCG!$C$5+N2O!O194*PCG!$C$6+HFC!O194+PFC!O194+'SF6'!O194</f>
        <v>5.2116452079483224</v>
      </c>
      <c r="P194" s="94">
        <f>+'CO2'!P194+'abs CO2'!P194+'CH4'!P194*PCG!$C$5+N2O!P194*PCG!$C$6+HFC!P194+PFC!P194+'SF6'!P194</f>
        <v>4.8609703858248468</v>
      </c>
      <c r="Q194" s="94">
        <f>+'CO2'!Q194+'abs CO2'!Q194+'CH4'!Q194*PCG!$C$5+N2O!Q194*PCG!$C$6+HFC!Q194+PFC!Q194+'SF6'!Q194</f>
        <v>4.6071167135284226</v>
      </c>
      <c r="R194" s="94">
        <f>+'CO2'!R194+'abs CO2'!R194+'CH4'!R194*PCG!$C$5+N2O!R194*PCG!$C$6+HFC!R194+PFC!R194+'SF6'!R194</f>
        <v>4.3143831361938041</v>
      </c>
      <c r="S194" s="94">
        <f>+'CO2'!S194+'abs CO2'!S194+'CH4'!S194*PCG!$C$5+N2O!S194*PCG!$C$6+HFC!S194+PFC!S194+'SF6'!S194</f>
        <v>4.0393618419318562</v>
      </c>
      <c r="T194" s="94">
        <f>+'CO2'!T194+'abs CO2'!T194+'CH4'!T194*PCG!$C$5+N2O!T194*PCG!$C$6+HFC!T194+PFC!T194+'SF6'!T194</f>
        <v>3.7271357197217312</v>
      </c>
      <c r="U194" s="94">
        <f>+'CO2'!U194+'abs CO2'!U194+'CH4'!U194*PCG!$C$5+N2O!U194*PCG!$C$6+HFC!U194+PFC!U194+'SF6'!U194</f>
        <v>3.6390194713068911</v>
      </c>
      <c r="V194" s="94">
        <f>+'CO2'!V194+'abs CO2'!V194+'CH4'!V194*PCG!$C$5+N2O!V194*PCG!$C$6+HFC!V194+PFC!V194+'SF6'!V194</f>
        <v>3.4046892921920784</v>
      </c>
      <c r="W194" s="94">
        <f>+'CO2'!W194+'abs CO2'!W194+'CH4'!W194*PCG!$C$5+N2O!W194*PCG!$C$6+HFC!W194+PFC!W194+'SF6'!W194</f>
        <v>3.356493758277316</v>
      </c>
      <c r="X194" s="94">
        <f>+'CO2'!X194+'abs CO2'!X194+'CH4'!X194*PCG!$C$5+N2O!X194*PCG!$C$6+HFC!X194+PFC!X194+'SF6'!X194</f>
        <v>3.2600226708890387</v>
      </c>
      <c r="Y194" s="94">
        <f>+'CO2'!Y194+'abs CO2'!Y194+'CH4'!Y194*PCG!$C$5+N2O!Y194*PCG!$C$6+HFC!Y194+PFC!Y194+'SF6'!Y194</f>
        <v>3.3971494004244969</v>
      </c>
      <c r="Z194" s="94">
        <f>+'CO2'!Z194+'abs CO2'!Z194+'CH4'!Z194*PCG!$C$5+N2O!Z194*PCG!$C$6+HFC!Z194+PFC!Z194+'SF6'!Z194</f>
        <v>3.541139090647623</v>
      </c>
      <c r="AA194" s="94">
        <f>+'CO2'!AA194+'abs CO2'!AA194+'CH4'!AA194*PCG!$C$5+N2O!AA194*PCG!$C$6+HFC!AA194+PFC!AA194+'SF6'!AA194</f>
        <v>3.3894282522126917</v>
      </c>
      <c r="AB194" s="94">
        <f>+'CO2'!AB194+'abs CO2'!AB194+'CH4'!AB194*PCG!$C$5+N2O!AB194*PCG!$C$6+HFC!AB194+PFC!AB194+'SF6'!AB194</f>
        <v>3.1821471160411972</v>
      </c>
      <c r="AC194" s="94">
        <f>+'CO2'!AC194+'abs CO2'!AC194+'CH4'!AC194*PCG!$C$5+N2O!AC194*PCG!$C$6+HFC!AC194+PFC!AC194+'SF6'!AC194</f>
        <v>3.1936088773638613</v>
      </c>
      <c r="AD194" s="94">
        <f>+'CO2'!AD194+'abs CO2'!AD194+'CH4'!AD194*PCG!$C$5+N2O!AD194*PCG!$C$6+HFC!AD194+PFC!AD194+'SF6'!AD194</f>
        <v>3.2156939674564073</v>
      </c>
      <c r="AE194" s="94">
        <f>+'CO2'!AE194+'abs CO2'!AE194+'CH4'!AE194*PCG!$C$5+N2O!AE194*PCG!$C$6+HFC!AE194+PFC!AE194+'SF6'!AE194</f>
        <v>3.2377790575489533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39.692870777474653</v>
      </c>
      <c r="D195" s="33">
        <f t="shared" si="50"/>
        <v>40.429621677412939</v>
      </c>
      <c r="E195" s="33">
        <f t="shared" si="50"/>
        <v>41.705080550806514</v>
      </c>
      <c r="F195" s="33">
        <f t="shared" si="50"/>
        <v>43.306316619987726</v>
      </c>
      <c r="G195" s="33">
        <f t="shared" si="50"/>
        <v>44.859480803927894</v>
      </c>
      <c r="H195" s="33">
        <f t="shared" si="50"/>
        <v>45.491862026025842</v>
      </c>
      <c r="I195" s="33">
        <f t="shared" si="50"/>
        <v>46.24637260132824</v>
      </c>
      <c r="J195" s="33">
        <f t="shared" si="50"/>
        <v>49.124322042193342</v>
      </c>
      <c r="K195" s="33">
        <f t="shared" si="50"/>
        <v>49.745513038746083</v>
      </c>
      <c r="L195" s="33">
        <f t="shared" si="50"/>
        <v>50.359199919125352</v>
      </c>
      <c r="M195" s="33">
        <f t="shared" si="50"/>
        <v>50.965423582435719</v>
      </c>
      <c r="N195" s="33">
        <f t="shared" si="50"/>
        <v>51.564224493580774</v>
      </c>
      <c r="O195" s="33">
        <f t="shared" si="50"/>
        <v>52.155642684744571</v>
      </c>
      <c r="P195" s="33">
        <f t="shared" si="50"/>
        <v>52.739717757145243</v>
      </c>
      <c r="Q195" s="33">
        <f t="shared" si="50"/>
        <v>53.316488883031482</v>
      </c>
      <c r="R195" s="33">
        <f t="shared" si="50"/>
        <v>53.885994807895358</v>
      </c>
      <c r="S195" s="33">
        <f t="shared" si="50"/>
        <v>54.448273852876866</v>
      </c>
      <c r="T195" s="33">
        <f t="shared" si="50"/>
        <v>55.00336391733957</v>
      </c>
      <c r="U195" s="33">
        <f t="shared" si="50"/>
        <v>52.320167734623354</v>
      </c>
      <c r="V195" s="33">
        <f t="shared" si="50"/>
        <v>49.636505028048965</v>
      </c>
      <c r="W195" s="33">
        <f t="shared" si="50"/>
        <v>46.952252516619133</v>
      </c>
      <c r="X195" s="33">
        <f t="shared" si="50"/>
        <v>44.267288580728064</v>
      </c>
      <c r="Y195" s="33">
        <f t="shared" si="50"/>
        <v>46.385480624871818</v>
      </c>
      <c r="Z195" s="33">
        <f t="shared" si="50"/>
        <v>48.491222005180227</v>
      </c>
      <c r="AA195" s="33">
        <f t="shared" si="50"/>
        <v>46.141179086944518</v>
      </c>
      <c r="AB195" s="33">
        <f t="shared" si="50"/>
        <v>43.809833905029485</v>
      </c>
      <c r="AC195" s="33">
        <f t="shared" si="50"/>
        <v>43.52407360166432</v>
      </c>
      <c r="AD195" s="33">
        <f t="shared" si="50"/>
        <v>43.241460282231444</v>
      </c>
      <c r="AE195" s="33">
        <f t="shared" si="50"/>
        <v>42.95884696279856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17.758559306126447</v>
      </c>
      <c r="D196" s="94">
        <f>+'CO2'!D196+'abs CO2'!D196+'CH4'!D196*PCG!$C$5+N2O!D196*PCG!$C$6+HFC!D196+PFC!D196+'SF6'!D196</f>
        <v>17.779775169138627</v>
      </c>
      <c r="E196" s="94">
        <f>+'CO2'!E196+'abs CO2'!E196+'CH4'!E196*PCG!$C$5+N2O!E196*PCG!$C$6+HFC!E196+PFC!E196+'SF6'!E196</f>
        <v>18.496818669125286</v>
      </c>
      <c r="F196" s="94">
        <f>+'CO2'!F196+'abs CO2'!F196+'CH4'!F196*PCG!$C$5+N2O!F196*PCG!$C$6+HFC!F196+PFC!F196+'SF6'!F196</f>
        <v>19.1498542049526</v>
      </c>
      <c r="G196" s="94">
        <f>+'CO2'!G196+'abs CO2'!G196+'CH4'!G196*PCG!$C$5+N2O!G196*PCG!$C$6+HFC!G196+PFC!G196+'SF6'!G196</f>
        <v>19.75962747937114</v>
      </c>
      <c r="H196" s="94">
        <f>+'CO2'!H196+'abs CO2'!H196+'CH4'!H196*PCG!$C$5+N2O!H196*PCG!$C$6+HFC!H196+PFC!H196+'SF6'!H196</f>
        <v>20.066520153382321</v>
      </c>
      <c r="I196" s="94">
        <f>+'CO2'!I196+'abs CO2'!I196+'CH4'!I196*PCG!$C$5+N2O!I196*PCG!$C$6+HFC!I196+PFC!I196+'SF6'!I196</f>
        <v>20.483648295655389</v>
      </c>
      <c r="J196" s="94">
        <f>+'CO2'!J196+'abs CO2'!J196+'CH4'!J196*PCG!$C$5+N2O!J196*PCG!$C$6+HFC!J196+PFC!J196+'SF6'!J196</f>
        <v>22.244783135665998</v>
      </c>
      <c r="K196" s="94">
        <f>+'CO2'!K196+'abs CO2'!K196+'CH4'!K196*PCG!$C$5+N2O!K196*PCG!$C$6+HFC!K196+PFC!K196+'SF6'!K196</f>
        <v>22.781279894775398</v>
      </c>
      <c r="L196" s="94">
        <f>+'CO2'!L196+'abs CO2'!L196+'CH4'!L196*PCG!$C$5+N2O!L196*PCG!$C$6+HFC!L196+PFC!L196+'SF6'!L196</f>
        <v>23.311621385698388</v>
      </c>
      <c r="M196" s="94">
        <f>+'CO2'!M196+'abs CO2'!M196+'CH4'!M196*PCG!$C$5+N2O!M196*PCG!$C$6+HFC!M196+PFC!M196+'SF6'!M196</f>
        <v>23.835854798249084</v>
      </c>
      <c r="N196" s="94">
        <f>+'CO2'!N196+'abs CO2'!N196+'CH4'!N196*PCG!$C$5+N2O!N196*PCG!$C$6+HFC!N196+PFC!N196+'SF6'!N196</f>
        <v>24.354026726405007</v>
      </c>
      <c r="O196" s="94">
        <f>+'CO2'!O196+'abs CO2'!O196+'CH4'!O196*PCG!$C$5+N2O!O196*PCG!$C$6+HFC!O196+PFC!O196+'SF6'!O196</f>
        <v>24.866183176909153</v>
      </c>
      <c r="P196" s="94">
        <f>+'CO2'!P196+'abs CO2'!P196+'CH4'!P196*PCG!$C$5+N2O!P196*PCG!$C$6+HFC!P196+PFC!P196+'SF6'!P196</f>
        <v>25.372369577714025</v>
      </c>
      <c r="Q196" s="94">
        <f>+'CO2'!Q196+'abs CO2'!Q196+'CH4'!Q196*PCG!$C$5+N2O!Q196*PCG!$C$6+HFC!Q196+PFC!Q196+'SF6'!Q196</f>
        <v>25.872630786270296</v>
      </c>
      <c r="R196" s="94">
        <f>+'CO2'!R196+'abs CO2'!R196+'CH4'!R196*PCG!$C$5+N2O!R196*PCG!$C$6+HFC!R196+PFC!R196+'SF6'!R196</f>
        <v>26.367011097663994</v>
      </c>
      <c r="S196" s="94">
        <f>+'CO2'!S196+'abs CO2'!S196+'CH4'!S196*PCG!$C$5+N2O!S196*PCG!$C$6+HFC!S196+PFC!S196+'SF6'!S196</f>
        <v>26.855554252604264</v>
      </c>
      <c r="T196" s="94">
        <f>+'CO2'!T196+'abs CO2'!T196+'CH4'!T196*PCG!$C$5+N2O!T196*PCG!$C$6+HFC!T196+PFC!T196+'SF6'!T196</f>
        <v>27.338303445265876</v>
      </c>
      <c r="U196" s="94">
        <f>+'CO2'!U196+'abs CO2'!U196+'CH4'!U196*PCG!$C$5+N2O!U196*PCG!$C$6+HFC!U196+PFC!U196+'SF6'!U196</f>
        <v>25.995466374446636</v>
      </c>
      <c r="V196" s="94">
        <f>+'CO2'!V196+'abs CO2'!V196+'CH4'!V196*PCG!$C$5+N2O!V196*PCG!$C$6+HFC!V196+PFC!V196+'SF6'!V196</f>
        <v>24.66580402006614</v>
      </c>
      <c r="W196" s="94">
        <f>+'CO2'!W196+'abs CO2'!W196+'CH4'!W196*PCG!$C$5+N2O!W196*PCG!$C$6+HFC!W196+PFC!W196+'SF6'!W196</f>
        <v>23.349216353776146</v>
      </c>
      <c r="X196" s="94">
        <f>+'CO2'!X196+'abs CO2'!X196+'CH4'!X196*PCG!$C$5+N2O!X196*PCG!$C$6+HFC!X196+PFC!X196+'SF6'!X196</f>
        <v>22.045604566511397</v>
      </c>
      <c r="Y196" s="94">
        <f>+'CO2'!Y196+'abs CO2'!Y196+'CH4'!Y196*PCG!$C$5+N2O!Y196*PCG!$C$6+HFC!Y196+PFC!Y196+'SF6'!Y196</f>
        <v>23.569306513002605</v>
      </c>
      <c r="Z196" s="94">
        <f>+'CO2'!Z196+'abs CO2'!Z196+'CH4'!Z196*PCG!$C$5+N2O!Z196*PCG!$C$6+HFC!Z196+PFC!Z196+'SF6'!Z196</f>
        <v>25.076559711901808</v>
      </c>
      <c r="AA196" s="94">
        <f>+'CO2'!AA196+'abs CO2'!AA196+'CH4'!AA196*PCG!$C$5+N2O!AA196*PCG!$C$6+HFC!AA196+PFC!AA196+'SF6'!AA196</f>
        <v>23.209696813304408</v>
      </c>
      <c r="AB196" s="94">
        <f>+'CO2'!AB196+'abs CO2'!AB196+'CH4'!AB196*PCG!$C$5+N2O!AB196*PCG!$C$6+HFC!AB196+PFC!AB196+'SF6'!AB196</f>
        <v>21.361518318930607</v>
      </c>
      <c r="AC196" s="94">
        <f>+'CO2'!AC196+'abs CO2'!AC196+'CH4'!AC196*PCG!$C$5+N2O!AC196*PCG!$C$6+HFC!AC196+PFC!AC196+'SF6'!AC196</f>
        <v>21.398467385406125</v>
      </c>
      <c r="AD196" s="94">
        <f>+'CO2'!AD196+'abs CO2'!AD196+'CH4'!AD196*PCG!$C$5+N2O!AD196*PCG!$C$6+HFC!AD196+PFC!AD196+'SF6'!AD196</f>
        <v>21.546446395421651</v>
      </c>
      <c r="AE196" s="94">
        <f>+'CO2'!AE196+'abs CO2'!AE196+'CH4'!AE196*PCG!$C$5+N2O!AE196*PCG!$C$6+HFC!AE196+PFC!AE196+'SF6'!AE196</f>
        <v>21.694425405437176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7.017043594441688</v>
      </c>
      <c r="D197" s="94">
        <f>+'CO2'!D197+'abs CO2'!D197+'CH4'!D197*PCG!$C$5+N2O!D197*PCG!$C$6+HFC!D197+PFC!D197+'SF6'!D197</f>
        <v>7.4129980130719213</v>
      </c>
      <c r="E197" s="94">
        <f>+'CO2'!E197+'abs CO2'!E197+'CH4'!E197*PCG!$C$5+N2O!E197*PCG!$C$6+HFC!E197+PFC!E197+'SF6'!E197</f>
        <v>7.4474614380118949</v>
      </c>
      <c r="F197" s="94">
        <f>+'CO2'!F197+'abs CO2'!F197+'CH4'!F197*PCG!$C$5+N2O!F197*PCG!$C$6+HFC!F197+PFC!F197+'SF6'!F197</f>
        <v>7.751358479439741</v>
      </c>
      <c r="G197" s="94">
        <f>+'CO2'!G197+'abs CO2'!G197+'CH4'!G197*PCG!$C$5+N2O!G197*PCG!$C$6+HFC!G197+PFC!G197+'SF6'!G197</f>
        <v>8.2766492545597021</v>
      </c>
      <c r="H197" s="94">
        <f>+'CO2'!H197+'abs CO2'!H197+'CH4'!H197*PCG!$C$5+N2O!H197*PCG!$C$6+HFC!H197+PFC!H197+'SF6'!H197</f>
        <v>8.5271810220051254</v>
      </c>
      <c r="I197" s="94">
        <f>+'CO2'!I197+'abs CO2'!I197+'CH4'!I197*PCG!$C$5+N2O!I197*PCG!$C$6+HFC!I197+PFC!I197+'SF6'!I197</f>
        <v>8.5539952977275888</v>
      </c>
      <c r="J197" s="94">
        <f>+'CO2'!J197+'abs CO2'!J197+'CH4'!J197*PCG!$C$5+N2O!J197*PCG!$C$6+HFC!J197+PFC!J197+'SF6'!J197</f>
        <v>8.9105721746765525</v>
      </c>
      <c r="K197" s="94">
        <f>+'CO2'!K197+'abs CO2'!K197+'CH4'!K197*PCG!$C$5+N2O!K197*PCG!$C$6+HFC!K197+PFC!K197+'SF6'!K197</f>
        <v>8.8960566195912332</v>
      </c>
      <c r="L197" s="94">
        <f>+'CO2'!L197+'abs CO2'!L197+'CH4'!L197*PCG!$C$5+N2O!L197*PCG!$C$6+HFC!L197+PFC!L197+'SF6'!L197</f>
        <v>8.880273358496547</v>
      </c>
      <c r="M197" s="94">
        <f>+'CO2'!M197+'abs CO2'!M197+'CH4'!M197*PCG!$C$5+N2O!M197*PCG!$C$6+HFC!M197+PFC!M197+'SF6'!M197</f>
        <v>8.8632174539154001</v>
      </c>
      <c r="N197" s="94">
        <f>+'CO2'!N197+'abs CO2'!N197+'CH4'!N197*PCG!$C$5+N2O!N197*PCG!$C$6+HFC!N197+PFC!N197+'SF6'!N197</f>
        <v>8.8448840890432834</v>
      </c>
      <c r="O197" s="94">
        <f>+'CO2'!O197+'abs CO2'!O197+'CH4'!O197*PCG!$C$5+N2O!O197*PCG!$C$6+HFC!O197+PFC!O197+'SF6'!O197</f>
        <v>8.8252685625342213</v>
      </c>
      <c r="P197" s="94">
        <f>+'CO2'!P197+'abs CO2'!P197+'CH4'!P197*PCG!$C$5+N2O!P197*PCG!$C$6+HFC!P197+PFC!P197+'SF6'!P197</f>
        <v>8.8043662835993697</v>
      </c>
      <c r="Q197" s="94">
        <f>+'CO2'!Q197+'abs CO2'!Q197+'CH4'!Q197*PCG!$C$5+N2O!Q197*PCG!$C$6+HFC!Q197+PFC!Q197+'SF6'!Q197</f>
        <v>8.7821727673945826</v>
      </c>
      <c r="R197" s="94">
        <f>+'CO2'!R197+'abs CO2'!R197+'CH4'!R197*PCG!$C$5+N2O!R197*PCG!$C$6+HFC!R197+PFC!R197+'SF6'!R197</f>
        <v>8.7586836306754741</v>
      </c>
      <c r="S197" s="94">
        <f>+'CO2'!S197+'abs CO2'!S197+'CH4'!S197*PCG!$C$5+N2O!S197*PCG!$C$6+HFC!S197+PFC!S197+'SF6'!S197</f>
        <v>8.7338945877002949</v>
      </c>
      <c r="T197" s="94">
        <f>+'CO2'!T197+'abs CO2'!T197+'CH4'!T197*PCG!$C$5+N2O!T197*PCG!$C$6+HFC!T197+PFC!T197+'SF6'!T197</f>
        <v>8.7078014463628914</v>
      </c>
      <c r="U197" s="94">
        <f>+'CO2'!U197+'abs CO2'!U197+'CH4'!U197*PCG!$C$5+N2O!U197*PCG!$C$6+HFC!U197+PFC!U197+'SF6'!U197</f>
        <v>8.4204192742794</v>
      </c>
      <c r="V197" s="94">
        <f>+'CO2'!V197+'abs CO2'!V197+'CH4'!V197*PCG!$C$5+N2O!V197*PCG!$C$6+HFC!V197+PFC!V197+'SF6'!V197</f>
        <v>8.127819605850565</v>
      </c>
      <c r="W197" s="94">
        <f>+'CO2'!W197+'abs CO2'!W197+'CH4'!W197*PCG!$C$5+N2O!W197*PCG!$C$6+HFC!W197+PFC!W197+'SF6'!W197</f>
        <v>7.8299907965842976</v>
      </c>
      <c r="X197" s="94">
        <f>+'CO2'!X197+'abs CO2'!X197+'CH4'!X197*PCG!$C$5+N2O!X197*PCG!$C$6+HFC!X197+PFC!X197+'SF6'!X197</f>
        <v>7.5269214167306826</v>
      </c>
      <c r="Y197" s="94">
        <f>+'CO2'!Y197+'abs CO2'!Y197+'CH4'!Y197*PCG!$C$5+N2O!Y197*PCG!$C$6+HFC!Y197+PFC!Y197+'SF6'!Y197</f>
        <v>7.8252133238181507</v>
      </c>
      <c r="Z197" s="94">
        <f>+'CO2'!Z197+'abs CO2'!Z197+'CH4'!Z197*PCG!$C$5+N2O!Z197*PCG!$C$6+HFC!Z197+PFC!Z197+'SF6'!Z197</f>
        <v>8.1271340121297104</v>
      </c>
      <c r="AA197" s="94">
        <f>+'CO2'!AA197+'abs CO2'!AA197+'CH4'!AA197*PCG!$C$5+N2O!AA197*PCG!$C$6+HFC!AA197+PFC!AA197+'SF6'!AA197</f>
        <v>8.0176542811857292</v>
      </c>
      <c r="AB197" s="94">
        <f>+'CO2'!AB197+'abs CO2'!AB197+'CH4'!AB197*PCG!$C$5+N2O!AB197*PCG!$C$6+HFC!AB197+PFC!AB197+'SF6'!AB197</f>
        <v>7.9058043921567487</v>
      </c>
      <c r="AC197" s="94">
        <f>+'CO2'!AC197+'abs CO2'!AC197+'CH4'!AC197*PCG!$C$5+N2O!AC197*PCG!$C$6+HFC!AC197+PFC!AC197+'SF6'!AC197</f>
        <v>7.9575463492683021</v>
      </c>
      <c r="AD197" s="94">
        <f>+'CO2'!AD197+'abs CO2'!AD197+'CH4'!AD197*PCG!$C$5+N2O!AD197*PCG!$C$6+HFC!AD197+PFC!AD197+'SF6'!AD197</f>
        <v>7.952386629571949</v>
      </c>
      <c r="AE197" s="94">
        <f>+'CO2'!AE197+'abs CO2'!AE197+'CH4'!AE197*PCG!$C$5+N2O!AE197*PCG!$C$6+HFC!AE197+PFC!AE197+'SF6'!AE197</f>
        <v>7.9472269098755977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2.4215251423973689</v>
      </c>
      <c r="D198" s="94">
        <f>+'CO2'!D198+'abs CO2'!D198+'CH4'!D198*PCG!$C$5+N2O!D198*PCG!$C$6+HFC!D198+PFC!D198+'SF6'!D198</f>
        <v>2.3969425066239056</v>
      </c>
      <c r="E198" s="94">
        <f>+'CO2'!E198+'abs CO2'!E198+'CH4'!E198*PCG!$C$5+N2O!E198*PCG!$C$6+HFC!E198+PFC!E198+'SF6'!E198</f>
        <v>2.4786807503795583</v>
      </c>
      <c r="F198" s="94">
        <f>+'CO2'!F198+'abs CO2'!F198+'CH4'!F198*PCG!$C$5+N2O!F198*PCG!$C$6+HFC!F198+PFC!F198+'SF6'!F198</f>
        <v>2.4917270581864797</v>
      </c>
      <c r="G198" s="94">
        <f>+'CO2'!G198+'abs CO2'!G198+'CH4'!G198*PCG!$C$5+N2O!G198*PCG!$C$6+HFC!G198+PFC!G198+'SF6'!G198</f>
        <v>2.5663571513247931</v>
      </c>
      <c r="H198" s="94">
        <f>+'CO2'!H198+'abs CO2'!H198+'CH4'!H198*PCG!$C$5+N2O!H198*PCG!$C$6+HFC!H198+PFC!H198+'SF6'!H198</f>
        <v>2.5001505959480639</v>
      </c>
      <c r="I198" s="94">
        <f>+'CO2'!I198+'abs CO2'!I198+'CH4'!I198*PCG!$C$5+N2O!I198*PCG!$C$6+HFC!I198+PFC!I198+'SF6'!I198</f>
        <v>2.6596496308055633</v>
      </c>
      <c r="J198" s="94">
        <f>+'CO2'!J198+'abs CO2'!J198+'CH4'!J198*PCG!$C$5+N2O!J198*PCG!$C$6+HFC!J198+PFC!J198+'SF6'!J198</f>
        <v>3.2027043733870975</v>
      </c>
      <c r="K198" s="94">
        <f>+'CO2'!K198+'abs CO2'!K198+'CH4'!K198*PCG!$C$5+N2O!K198*PCG!$C$6+HFC!K198+PFC!K198+'SF6'!K198</f>
        <v>3.1900608341444645</v>
      </c>
      <c r="L198" s="94">
        <f>+'CO2'!L198+'abs CO2'!L198+'CH4'!L198*PCG!$C$5+N2O!L198*PCG!$C$6+HFC!L198+PFC!L198+'SF6'!L198</f>
        <v>3.177375624554974</v>
      </c>
      <c r="M198" s="94">
        <f>+'CO2'!M198+'abs CO2'!M198+'CH4'!M198*PCG!$C$5+N2O!M198*PCG!$C$6+HFC!M198+PFC!M198+'SF6'!M198</f>
        <v>3.1646487054678962</v>
      </c>
      <c r="N198" s="94">
        <f>+'CO2'!N198+'abs CO2'!N198+'CH4'!N198*PCG!$C$5+N2O!N198*PCG!$C$6+HFC!N198+PFC!N198+'SF6'!N198</f>
        <v>3.1518800379981635</v>
      </c>
      <c r="O198" s="94">
        <f>+'CO2'!O198+'abs CO2'!O198+'CH4'!O198*PCG!$C$5+N2O!O198*PCG!$C$6+HFC!O198+PFC!O198+'SF6'!O198</f>
        <v>3.139069583523761</v>
      </c>
      <c r="P198" s="94">
        <f>+'CO2'!P198+'abs CO2'!P198+'CH4'!P198*PCG!$C$5+N2O!P198*PCG!$C$6+HFC!P198+PFC!P198+'SF6'!P198</f>
        <v>3.1262173036831378</v>
      </c>
      <c r="Q198" s="94">
        <f>+'CO2'!Q198+'abs CO2'!Q198+'CH4'!Q198*PCG!$C$5+N2O!Q198*PCG!$C$6+HFC!Q198+PFC!Q198+'SF6'!Q198</f>
        <v>3.1133231603726848</v>
      </c>
      <c r="R198" s="94">
        <f>+'CO2'!R198+'abs CO2'!R198+'CH4'!R198*PCG!$C$5+N2O!R198*PCG!$C$6+HFC!R198+PFC!R198+'SF6'!R198</f>
        <v>3.1003871157442204</v>
      </c>
      <c r="S198" s="94">
        <f>+'CO2'!S198+'abs CO2'!S198+'CH4'!S198*PCG!$C$5+N2O!S198*PCG!$C$6+HFC!S198+PFC!S198+'SF6'!S198</f>
        <v>3.0874091322025405</v>
      </c>
      <c r="T198" s="94">
        <f>+'CO2'!T198+'abs CO2'!T198+'CH4'!T198*PCG!$C$5+N2O!T198*PCG!$C$6+HFC!T198+PFC!T198+'SF6'!T198</f>
        <v>3.0743891724029893</v>
      </c>
      <c r="U198" s="94">
        <f>+'CO2'!U198+'abs CO2'!U198+'CH4'!U198*PCG!$C$5+N2O!U198*PCG!$C$6+HFC!U198+PFC!U198+'SF6'!U198</f>
        <v>2.8024281548023819</v>
      </c>
      <c r="V198" s="94">
        <f>+'CO2'!V198+'abs CO2'!V198+'CH4'!V198*PCG!$C$5+N2O!V198*PCG!$C$6+HFC!V198+PFC!V198+'SF6'!V198</f>
        <v>2.5297593450139577</v>
      </c>
      <c r="W198" s="94">
        <f>+'CO2'!W198+'abs CO2'!W198+'CH4'!W198*PCG!$C$5+N2O!W198*PCG!$C$6+HFC!W198+PFC!W198+'SF6'!W198</f>
        <v>2.2563822768804642</v>
      </c>
      <c r="X198" s="94">
        <f>+'CO2'!X198+'abs CO2'!X198+'CH4'!X198*PCG!$C$5+N2O!X198*PCG!$C$6+HFC!X198+PFC!X198+'SF6'!X198</f>
        <v>1.9822964872829061</v>
      </c>
      <c r="Y198" s="94">
        <f>+'CO2'!Y198+'abs CO2'!Y198+'CH4'!Y198*PCG!$C$5+N2O!Y198*PCG!$C$6+HFC!Y198+PFC!Y198+'SF6'!Y198</f>
        <v>2.1598544231103105</v>
      </c>
      <c r="Z198" s="94">
        <f>+'CO2'!Z198+'abs CO2'!Z198+'CH4'!Z198*PCG!$C$5+N2O!Z198*PCG!$C$6+HFC!Z198+PFC!Z198+'SF6'!Z198</f>
        <v>2.3378619374492771</v>
      </c>
      <c r="AA198" s="94">
        <f>+'CO2'!AA198+'abs CO2'!AA198+'CH4'!AA198*PCG!$C$5+N2O!AA198*PCG!$C$6+HFC!AA198+PFC!AA198+'SF6'!AA198</f>
        <v>2.2229669397202159</v>
      </c>
      <c r="AB198" s="94">
        <f>+'CO2'!AB198+'abs CO2'!AB198+'CH4'!AB198*PCG!$C$5+N2O!AB198*PCG!$C$6+HFC!AB198+PFC!AB198+'SF6'!AB198</f>
        <v>2.1077716106045434</v>
      </c>
      <c r="AC198" s="94">
        <f>+'CO2'!AC198+'abs CO2'!AC198+'CH4'!AC198*PCG!$C$5+N2O!AC198*PCG!$C$6+HFC!AC198+PFC!AC198+'SF6'!AC198</f>
        <v>1.948603147859028</v>
      </c>
      <c r="AD198" s="94">
        <f>+'CO2'!AD198+'abs CO2'!AD198+'CH4'!AD198*PCG!$C$5+N2O!AD198*PCG!$C$6+HFC!AD198+PFC!AD198+'SF6'!AD198</f>
        <v>1.7867409199083459</v>
      </c>
      <c r="AE198" s="94">
        <f>+'CO2'!AE198+'abs CO2'!AE198+'CH4'!AE198*PCG!$C$5+N2O!AE198*PCG!$C$6+HFC!AE198+PFC!AE198+'SF6'!AE198</f>
        <v>1.6248786919576645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5.9852954581372764</v>
      </c>
      <c r="D199" s="94">
        <f>+'CO2'!D199+'abs CO2'!D199+'CH4'!D199*PCG!$C$5+N2O!D199*PCG!$C$6+HFC!D199+PFC!D199+'SF6'!D199</f>
        <v>6.0812684215520152</v>
      </c>
      <c r="E199" s="94">
        <f>+'CO2'!E199+'abs CO2'!E199+'CH4'!E199*PCG!$C$5+N2O!E199*PCG!$C$6+HFC!E199+PFC!E199+'SF6'!E199</f>
        <v>6.4836942621283269</v>
      </c>
      <c r="F199" s="94">
        <f>+'CO2'!F199+'abs CO2'!F199+'CH4'!F199*PCG!$C$5+N2O!F199*PCG!$C$6+HFC!F199+PFC!F199+'SF6'!F199</f>
        <v>6.6289335964355987</v>
      </c>
      <c r="G199" s="94">
        <f>+'CO2'!G199+'abs CO2'!G199+'CH4'!G199*PCG!$C$5+N2O!G199*PCG!$C$6+HFC!G199+PFC!G199+'SF6'!G199</f>
        <v>6.588199089337242</v>
      </c>
      <c r="H199" s="94">
        <f>+'CO2'!H199+'abs CO2'!H199+'CH4'!H199*PCG!$C$5+N2O!H199*PCG!$C$6+HFC!H199+PFC!H199+'SF6'!H199</f>
        <v>6.7429097569592322</v>
      </c>
      <c r="I199" s="94">
        <f>+'CO2'!I199+'abs CO2'!I199+'CH4'!I199*PCG!$C$5+N2O!I199*PCG!$C$6+HFC!I199+PFC!I199+'SF6'!I199</f>
        <v>6.5940691132895619</v>
      </c>
      <c r="J199" s="94">
        <f>+'CO2'!J199+'abs CO2'!J199+'CH4'!J199*PCG!$C$5+N2O!J199*PCG!$C$6+HFC!J199+PFC!J199+'SF6'!J199</f>
        <v>6.6834739257048108</v>
      </c>
      <c r="K199" s="94">
        <f>+'CO2'!K199+'abs CO2'!K199+'CH4'!K199*PCG!$C$5+N2O!K199*PCG!$C$6+HFC!K199+PFC!K199+'SF6'!K199</f>
        <v>6.7369515896118211</v>
      </c>
      <c r="L199" s="94">
        <f>+'CO2'!L199+'abs CO2'!L199+'CH4'!L199*PCG!$C$5+N2O!L199*PCG!$C$6+HFC!L199+PFC!L199+'SF6'!L199</f>
        <v>6.7903778670798953</v>
      </c>
      <c r="M199" s="94">
        <f>+'CO2'!M199+'abs CO2'!M199+'CH4'!M199*PCG!$C$5+N2O!M199*PCG!$C$6+HFC!M199+PFC!M199+'SF6'!M199</f>
        <v>6.8437514540149351</v>
      </c>
      <c r="N199" s="94">
        <f>+'CO2'!N199+'abs CO2'!N199+'CH4'!N199*PCG!$C$5+N2O!N199*PCG!$C$6+HFC!N199+PFC!N199+'SF6'!N199</f>
        <v>6.8970710869811107</v>
      </c>
      <c r="O199" s="94">
        <f>+'CO2'!O199+'abs CO2'!O199+'CH4'!O199*PCG!$C$5+N2O!O199*PCG!$C$6+HFC!O199+PFC!O199+'SF6'!O199</f>
        <v>6.9503355412971173</v>
      </c>
      <c r="P199" s="94">
        <f>+'CO2'!P199+'abs CO2'!P199+'CH4'!P199*PCG!$C$5+N2O!P199*PCG!$C$6+HFC!P199+PFC!P199+'SF6'!P199</f>
        <v>7.0035436292501405</v>
      </c>
      <c r="Q199" s="94">
        <f>+'CO2'!Q199+'abs CO2'!Q199+'CH4'!Q199*PCG!$C$5+N2O!Q199*PCG!$C$6+HFC!Q199+PFC!Q199+'SF6'!Q199</f>
        <v>7.0566941984187714</v>
      </c>
      <c r="R199" s="94">
        <f>+'CO2'!R199+'abs CO2'!R199+'CH4'!R199*PCG!$C$5+N2O!R199*PCG!$C$6+HFC!R199+PFC!R199+'SF6'!R199</f>
        <v>7.1097861300963805</v>
      </c>
      <c r="S199" s="94">
        <f>+'CO2'!S199+'abs CO2'!S199+'CH4'!S199*PCG!$C$5+N2O!S199*PCG!$C$6+HFC!S199+PFC!S199+'SF6'!S199</f>
        <v>7.1628183378077468</v>
      </c>
      <c r="T199" s="94">
        <f>+'CO2'!T199+'abs CO2'!T199+'CH4'!T199*PCG!$C$5+N2O!T199*PCG!$C$6+HFC!T199+PFC!T199+'SF6'!T199</f>
        <v>7.2157897659119179</v>
      </c>
      <c r="U199" s="94">
        <f>+'CO2'!U199+'abs CO2'!U199+'CH4'!U199*PCG!$C$5+N2O!U199*PCG!$C$6+HFC!U199+PFC!U199+'SF6'!U199</f>
        <v>6.8103695762774512</v>
      </c>
      <c r="V199" s="94">
        <f>+'CO2'!V199+'abs CO2'!V199+'CH4'!V199*PCG!$C$5+N2O!V199*PCG!$C$6+HFC!V199+PFC!V199+'SF6'!V199</f>
        <v>6.397315043871675</v>
      </c>
      <c r="W199" s="94">
        <f>+'CO2'!W199+'abs CO2'!W199+'CH4'!W199*PCG!$C$5+N2O!W199*PCG!$C$6+HFC!W199+PFC!W199+'SF6'!W199</f>
        <v>5.976614950670033</v>
      </c>
      <c r="X199" s="94">
        <f>+'CO2'!X199+'abs CO2'!X199+'CH4'!X199*PCG!$C$5+N2O!X199*PCG!$C$6+HFC!X199+PFC!X199+'SF6'!X199</f>
        <v>5.5482583032874766</v>
      </c>
      <c r="Y199" s="94">
        <f>+'CO2'!Y199+'abs CO2'!Y199+'CH4'!Y199*PCG!$C$5+N2O!Y199*PCG!$C$6+HFC!Y199+PFC!Y199+'SF6'!Y199</f>
        <v>5.584625628553451</v>
      </c>
      <c r="Z199" s="94">
        <f>+'CO2'!Z199+'abs CO2'!Z199+'CH4'!Z199*PCG!$C$5+N2O!Z199*PCG!$C$6+HFC!Z199+PFC!Z199+'SF6'!Z199</f>
        <v>5.6208956533435845</v>
      </c>
      <c r="AA199" s="94">
        <f>+'CO2'!AA199+'abs CO2'!AA199+'CH4'!AA199*PCG!$C$5+N2O!AA199*PCG!$C$6+HFC!AA199+PFC!AA199+'SF6'!AA199</f>
        <v>5.8394574598487941</v>
      </c>
      <c r="AB199" s="94">
        <f>+'CO2'!AB199+'abs CO2'!AB199+'CH4'!AB199*PCG!$C$5+N2O!AB199*PCG!$C$6+HFC!AB199+PFC!AB199+'SF6'!AB199</f>
        <v>6.0608060307469458</v>
      </c>
      <c r="AC199" s="94">
        <f>+'CO2'!AC199+'abs CO2'!AC199+'CH4'!AC199*PCG!$C$5+N2O!AC199*PCG!$C$6+HFC!AC199+PFC!AC199+'SF6'!AC199</f>
        <v>5.9991376839641504</v>
      </c>
      <c r="AD199" s="94">
        <f>+'CO2'!AD199+'abs CO2'!AD199+'CH4'!AD199*PCG!$C$5+N2O!AD199*PCG!$C$6+HFC!AD199+PFC!AD199+'SF6'!AD199</f>
        <v>5.889864303820012</v>
      </c>
      <c r="AE199" s="94">
        <f>+'CO2'!AE199+'abs CO2'!AE199+'CH4'!AE199*PCG!$C$5+N2O!AE199*PCG!$C$6+HFC!AE199+PFC!AE199+'SF6'!AE199</f>
        <v>5.7805909236758746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6.5104472763718766</v>
      </c>
      <c r="D200" s="94">
        <f>+'CO2'!D200+'abs CO2'!D200+'CH4'!D200*PCG!$C$5+N2O!D200*PCG!$C$6+HFC!D200+PFC!D200+'SF6'!D200</f>
        <v>6.7586375670264696</v>
      </c>
      <c r="E200" s="94">
        <f>+'CO2'!E200+'abs CO2'!E200+'CH4'!E200*PCG!$C$5+N2O!E200*PCG!$C$6+HFC!E200+PFC!E200+'SF6'!E200</f>
        <v>6.7984254311614496</v>
      </c>
      <c r="F200" s="94">
        <f>+'CO2'!F200+'abs CO2'!F200+'CH4'!F200*PCG!$C$5+N2O!F200*PCG!$C$6+HFC!F200+PFC!F200+'SF6'!F200</f>
        <v>7.2844432809733046</v>
      </c>
      <c r="G200" s="94">
        <f>+'CO2'!G200+'abs CO2'!G200+'CH4'!G200*PCG!$C$5+N2O!G200*PCG!$C$6+HFC!G200+PFC!G200+'SF6'!G200</f>
        <v>7.6686478293350113</v>
      </c>
      <c r="H200" s="94">
        <f>+'CO2'!H200+'abs CO2'!H200+'CH4'!H200*PCG!$C$5+N2O!H200*PCG!$C$6+HFC!H200+PFC!H200+'SF6'!H200</f>
        <v>7.6551004977310946</v>
      </c>
      <c r="I200" s="94">
        <f>+'CO2'!I200+'abs CO2'!I200+'CH4'!I200*PCG!$C$5+N2O!I200*PCG!$C$6+HFC!I200+PFC!I200+'SF6'!I200</f>
        <v>7.9550102638501343</v>
      </c>
      <c r="J200" s="94">
        <f>+'CO2'!J200+'abs CO2'!J200+'CH4'!J200*PCG!$C$5+N2O!J200*PCG!$C$6+HFC!J200+PFC!J200+'SF6'!J200</f>
        <v>8.0827884327588837</v>
      </c>
      <c r="K200" s="94">
        <f>+'CO2'!K200+'abs CO2'!K200+'CH4'!K200*PCG!$C$5+N2O!K200*PCG!$C$6+HFC!K200+PFC!K200+'SF6'!K200</f>
        <v>8.1411641006231754</v>
      </c>
      <c r="L200" s="94">
        <f>+'CO2'!L200+'abs CO2'!L200+'CH4'!L200*PCG!$C$5+N2O!L200*PCG!$C$6+HFC!L200+PFC!L200+'SF6'!L200</f>
        <v>8.1995516832955477</v>
      </c>
      <c r="M200" s="94">
        <f>+'CO2'!M200+'abs CO2'!M200+'CH4'!M200*PCG!$C$5+N2O!M200*PCG!$C$6+HFC!M200+PFC!M200+'SF6'!M200</f>
        <v>8.2579511707884006</v>
      </c>
      <c r="N200" s="94">
        <f>+'CO2'!N200+'abs CO2'!N200+'CH4'!N200*PCG!$C$5+N2O!N200*PCG!$C$6+HFC!N200+PFC!N200+'SF6'!N200</f>
        <v>8.316362553153219</v>
      </c>
      <c r="O200" s="94">
        <f>+'CO2'!O200+'abs CO2'!O200+'CH4'!O200*PCG!$C$5+N2O!O200*PCG!$C$6+HFC!O200+PFC!O200+'SF6'!O200</f>
        <v>8.3747858204803176</v>
      </c>
      <c r="P200" s="94">
        <f>+'CO2'!P200+'abs CO2'!P200+'CH4'!P200*PCG!$C$5+N2O!P200*PCG!$C$6+HFC!P200+PFC!P200+'SF6'!P200</f>
        <v>8.4332209628985666</v>
      </c>
      <c r="Q200" s="94">
        <f>+'CO2'!Q200+'abs CO2'!Q200+'CH4'!Q200*PCG!$C$5+N2O!Q200*PCG!$C$6+HFC!Q200+PFC!Q200+'SF6'!Q200</f>
        <v>8.4916679705751488</v>
      </c>
      <c r="R200" s="94">
        <f>+'CO2'!R200+'abs CO2'!R200+'CH4'!R200*PCG!$C$5+N2O!R200*PCG!$C$6+HFC!R200+PFC!R200+'SF6'!R200</f>
        <v>8.5501268337152911</v>
      </c>
      <c r="S200" s="94">
        <f>+'CO2'!S200+'abs CO2'!S200+'CH4'!S200*PCG!$C$5+N2O!S200*PCG!$C$6+HFC!S200+PFC!S200+'SF6'!S200</f>
        <v>8.6085975425620216</v>
      </c>
      <c r="T200" s="94">
        <f>+'CO2'!T200+'abs CO2'!T200+'CH4'!T200*PCG!$C$5+N2O!T200*PCG!$C$6+HFC!T200+PFC!T200+'SF6'!T200</f>
        <v>8.667080087395906</v>
      </c>
      <c r="U200" s="94">
        <f>+'CO2'!U200+'abs CO2'!U200+'CH4'!U200*PCG!$C$5+N2O!U200*PCG!$C$6+HFC!U200+PFC!U200+'SF6'!U200</f>
        <v>8.2914843548174826</v>
      </c>
      <c r="V200" s="94">
        <f>+'CO2'!V200+'abs CO2'!V200+'CH4'!V200*PCG!$C$5+N2O!V200*PCG!$C$6+HFC!V200+PFC!V200+'SF6'!V200</f>
        <v>7.9158070132466261</v>
      </c>
      <c r="W200" s="94">
        <f>+'CO2'!W200+'abs CO2'!W200+'CH4'!W200*PCG!$C$5+N2O!W200*PCG!$C$6+HFC!W200+PFC!W200+'SF6'!W200</f>
        <v>7.5400481387081912</v>
      </c>
      <c r="X200" s="94">
        <f>+'CO2'!X200+'abs CO2'!X200+'CH4'!X200*PCG!$C$5+N2O!X200*PCG!$C$6+HFC!X200+PFC!X200+'SF6'!X200</f>
        <v>7.1642078069155994</v>
      </c>
      <c r="Y200" s="94">
        <f>+'CO2'!Y200+'abs CO2'!Y200+'CH4'!Y200*PCG!$C$5+N2O!Y200*PCG!$C$6+HFC!Y200+PFC!Y200+'SF6'!Y200</f>
        <v>7.2464807363872996</v>
      </c>
      <c r="Z200" s="94">
        <f>+'CO2'!Z200+'abs CO2'!Z200+'CH4'!Z200*PCG!$C$5+N2O!Z200*PCG!$C$6+HFC!Z200+PFC!Z200+'SF6'!Z200</f>
        <v>7.3287706903558458</v>
      </c>
      <c r="AA200" s="94">
        <f>+'CO2'!AA200+'abs CO2'!AA200+'CH4'!AA200*PCG!$C$5+N2O!AA200*PCG!$C$6+HFC!AA200+PFC!AA200+'SF6'!AA200</f>
        <v>6.8514035928853687</v>
      </c>
      <c r="AB200" s="94">
        <f>+'CO2'!AB200+'abs CO2'!AB200+'CH4'!AB200*PCG!$C$5+N2O!AB200*PCG!$C$6+HFC!AB200+PFC!AB200+'SF6'!AB200</f>
        <v>6.3739335525906338</v>
      </c>
      <c r="AC200" s="94">
        <f>+'CO2'!AC200+'abs CO2'!AC200+'CH4'!AC200*PCG!$C$5+N2O!AC200*PCG!$C$6+HFC!AC200+PFC!AC200+'SF6'!AC200</f>
        <v>6.2203190351667184</v>
      </c>
      <c r="AD200" s="94">
        <f>+'CO2'!AD200+'abs CO2'!AD200+'CH4'!AD200*PCG!$C$5+N2O!AD200*PCG!$C$6+HFC!AD200+PFC!AD200+'SF6'!AD200</f>
        <v>6.0660220335094817</v>
      </c>
      <c r="AE200" s="94">
        <f>+'CO2'!AE200+'abs CO2'!AE200+'CH4'!AE200*PCG!$C$5+N2O!AE200*PCG!$C$6+HFC!AE200+PFC!AE200+'SF6'!AE200</f>
        <v>5.911725031852245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11.634669069244532</v>
      </c>
      <c r="D201" s="94">
        <f>+'CO2'!D201+'abs CO2'!D201+'CH4'!D201*PCG!$C$5+N2O!D201*PCG!$C$6+HFC!D201+PFC!D201+'SF6'!D201</f>
        <v>11.362470551487027</v>
      </c>
      <c r="E201" s="94">
        <f>+'CO2'!E201+'abs CO2'!E201+'CH4'!E201*PCG!$C$5+N2O!E201*PCG!$C$6+HFC!E201+PFC!E201+'SF6'!E201</f>
        <v>11.217550044347613</v>
      </c>
      <c r="F201" s="94">
        <f>+'CO2'!F201+'abs CO2'!F201+'CH4'!F201*PCG!$C$5+N2O!F201*PCG!$C$6+HFC!F201+PFC!F201+'SF6'!F201</f>
        <v>11.266818169935309</v>
      </c>
      <c r="G201" s="94">
        <f>+'CO2'!G201+'abs CO2'!G201+'CH4'!G201*PCG!$C$5+N2O!G201*PCG!$C$6+HFC!G201+PFC!G201+'SF6'!G201</f>
        <v>11.209099579324283</v>
      </c>
      <c r="H201" s="94">
        <f>+'CO2'!H201+'abs CO2'!H201+'CH4'!H201*PCG!$C$5+N2O!H201*PCG!$C$6+HFC!H201+PFC!H201+'SF6'!H201</f>
        <v>10.944997707291739</v>
      </c>
      <c r="I201" s="94">
        <f>+'CO2'!I201+'abs CO2'!I201+'CH4'!I201*PCG!$C$5+N2O!I201*PCG!$C$6+HFC!I201+PFC!I201+'SF6'!I201</f>
        <v>9.2930081329560572</v>
      </c>
      <c r="J201" s="94">
        <f>+'CO2'!J201+'abs CO2'!J201+'CH4'!J201*PCG!$C$5+N2O!J201*PCG!$C$6+HFC!J201+PFC!J201+'SF6'!J201</f>
        <v>8.9920000000000009</v>
      </c>
      <c r="K201" s="94">
        <f>+'CO2'!K201+'abs CO2'!K201+'CH4'!K201*PCG!$C$5+N2O!K201*PCG!$C$6+HFC!K201+PFC!K201+'SF6'!K201</f>
        <v>9.1473749999999985</v>
      </c>
      <c r="L201" s="94">
        <f>+'CO2'!L201+'abs CO2'!L201+'CH4'!L201*PCG!$C$5+N2O!L201*PCG!$C$6+HFC!L201+PFC!L201+'SF6'!L201</f>
        <v>9.3027499999999996</v>
      </c>
      <c r="M201" s="94">
        <f>+'CO2'!M201+'abs CO2'!M201+'CH4'!M201*PCG!$C$5+N2O!M201*PCG!$C$6+HFC!M201+PFC!M201+'SF6'!M201</f>
        <v>9.458124999999999</v>
      </c>
      <c r="N201" s="94">
        <f>+'CO2'!N201+'abs CO2'!N201+'CH4'!N201*PCG!$C$5+N2O!N201*PCG!$C$6+HFC!N201+PFC!N201+'SF6'!N201</f>
        <v>9.6135000000000002</v>
      </c>
      <c r="O201" s="94">
        <f>+'CO2'!O201+'abs CO2'!O201+'CH4'!O201*PCG!$C$5+N2O!O201*PCG!$C$6+HFC!O201+PFC!O201+'SF6'!O201</f>
        <v>9.7688749999999995</v>
      </c>
      <c r="P201" s="94">
        <f>+'CO2'!P201+'abs CO2'!P201+'CH4'!P201*PCG!$C$5+N2O!P201*PCG!$C$6+HFC!P201+PFC!P201+'SF6'!P201</f>
        <v>9.9242499999999989</v>
      </c>
      <c r="Q201" s="94">
        <f>+'CO2'!Q201+'abs CO2'!Q201+'CH4'!Q201*PCG!$C$5+N2O!Q201*PCG!$C$6+HFC!Q201+PFC!Q201+'SF6'!Q201</f>
        <v>10.079624999999998</v>
      </c>
      <c r="R201" s="94">
        <f>+'CO2'!R201+'abs CO2'!R201+'CH4'!R201*PCG!$C$5+N2O!R201*PCG!$C$6+HFC!R201+PFC!R201+'SF6'!R201</f>
        <v>10.234999999999999</v>
      </c>
      <c r="S201" s="94">
        <f>+'CO2'!S201+'abs CO2'!S201+'CH4'!S201*PCG!$C$5+N2O!S201*PCG!$C$6+HFC!S201+PFC!S201+'SF6'!S201</f>
        <v>10.390374999999999</v>
      </c>
      <c r="T201" s="94">
        <f>+'CO2'!T201+'abs CO2'!T201+'CH4'!T201*PCG!$C$5+N2O!T201*PCG!$C$6+HFC!T201+PFC!T201+'SF6'!T201</f>
        <v>10.54575</v>
      </c>
      <c r="U201" s="94">
        <f>+'CO2'!U201+'abs CO2'!U201+'CH4'!U201*PCG!$C$5+N2O!U201*PCG!$C$6+HFC!U201+PFC!U201+'SF6'!U201</f>
        <v>10.121421310340308</v>
      </c>
      <c r="V201" s="94">
        <f>+'CO2'!V201+'abs CO2'!V201+'CH4'!V201*PCG!$C$5+N2O!V201*PCG!$C$6+HFC!V201+PFC!V201+'SF6'!V201</f>
        <v>9.6970926206806141</v>
      </c>
      <c r="W201" s="94">
        <f>+'CO2'!W201+'abs CO2'!W201+'CH4'!W201*PCG!$C$5+N2O!W201*PCG!$C$6+HFC!W201+PFC!W201+'SF6'!W201</f>
        <v>9.2727639310209184</v>
      </c>
      <c r="X201" s="94">
        <f>+'CO2'!X201+'abs CO2'!X201+'CH4'!X201*PCG!$C$5+N2O!X201*PCG!$C$6+HFC!X201+PFC!X201+'SF6'!X201</f>
        <v>9.0796359539248304</v>
      </c>
      <c r="Y201" s="94">
        <f>+'CO2'!Y201+'abs CO2'!Y201+'CH4'!Y201*PCG!$C$5+N2O!Y201*PCG!$C$6+HFC!Y201+PFC!Y201+'SF6'!Y201</f>
        <v>8.8865079768287423</v>
      </c>
      <c r="Z201" s="94">
        <f>+'CO2'!Z201+'abs CO2'!Z201+'CH4'!Z201*PCG!$C$5+N2O!Z201*PCG!$C$6+HFC!Z201+PFC!Z201+'SF6'!Z201</f>
        <v>8.693379999732656</v>
      </c>
      <c r="AA201" s="94">
        <f>+'CO2'!AA201+'abs CO2'!AA201+'CH4'!AA201*PCG!$C$5+N2O!AA201*PCG!$C$6+HFC!AA201+PFC!AA201+'SF6'!AA201</f>
        <v>8.1434368732081186</v>
      </c>
      <c r="AB201" s="94">
        <f>+'CO2'!AB201+'abs CO2'!AB201+'CH4'!AB201*PCG!$C$5+N2O!AB201*PCG!$C$6+HFC!AB201+PFC!AB201+'SF6'!AB201</f>
        <v>7.593493746683583</v>
      </c>
      <c r="AC201" s="94">
        <f>+'CO2'!AC201+'abs CO2'!AC201+'CH4'!AC201*PCG!$C$5+N2O!AC201*PCG!$C$6+HFC!AC201+PFC!AC201+'SF6'!AC201</f>
        <v>7.2787746623644773</v>
      </c>
      <c r="AD201" s="94">
        <f>+'CO2'!AD201+'abs CO2'!AD201+'CH4'!AD201*PCG!$C$5+N2O!AD201*PCG!$C$6+HFC!AD201+PFC!AD201+'SF6'!AD201</f>
        <v>6.9640555780453726</v>
      </c>
      <c r="AE201" s="94">
        <f>+'CO2'!AE201+'abs CO2'!AE201+'CH4'!AE201*PCG!$C$5+N2O!AE201*PCG!$C$6+HFC!AE201+PFC!AE201+'SF6'!AE201</f>
        <v>6.6493364937262669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0.13541447639789245</v>
      </c>
      <c r="D202" s="33">
        <f t="shared" si="51"/>
        <v>0.13978655379694849</v>
      </c>
      <c r="E202" s="33">
        <f t="shared" si="51"/>
        <v>0.14209576835672966</v>
      </c>
      <c r="F202" s="33">
        <f t="shared" si="51"/>
        <v>0.14396027701195457</v>
      </c>
      <c r="G202" s="33">
        <f t="shared" si="51"/>
        <v>0.14976847189638559</v>
      </c>
      <c r="H202" s="33">
        <f t="shared" si="51"/>
        <v>0.14914840191214027</v>
      </c>
      <c r="I202" s="33">
        <f t="shared" si="51"/>
        <v>0.15630447960085767</v>
      </c>
      <c r="J202" s="33">
        <f t="shared" si="51"/>
        <v>0.16361249999999999</v>
      </c>
      <c r="K202" s="33">
        <f t="shared" si="51"/>
        <v>0.16337079636322716</v>
      </c>
      <c r="L202" s="33">
        <f t="shared" si="51"/>
        <v>0.16631469813128696</v>
      </c>
      <c r="M202" s="33">
        <f t="shared" si="51"/>
        <v>0.15414267294020895</v>
      </c>
      <c r="N202" s="33">
        <f t="shared" si="51"/>
        <v>0.18036508859744627</v>
      </c>
      <c r="O202" s="33">
        <f t="shared" si="51"/>
        <v>0.1807948366190727</v>
      </c>
      <c r="P202" s="33">
        <f t="shared" si="51"/>
        <v>0.16208302217994081</v>
      </c>
      <c r="Q202" s="33">
        <f t="shared" si="51"/>
        <v>0.1568042672905241</v>
      </c>
      <c r="R202" s="33">
        <f t="shared" si="51"/>
        <v>0.15661368061460251</v>
      </c>
      <c r="S202" s="33">
        <f t="shared" si="51"/>
        <v>0.15211652553727348</v>
      </c>
      <c r="T202" s="33">
        <f t="shared" si="51"/>
        <v>0.1419</v>
      </c>
      <c r="U202" s="33">
        <f t="shared" si="51"/>
        <v>0.13800688371301509</v>
      </c>
      <c r="V202" s="33">
        <f t="shared" si="51"/>
        <v>0.13397207027531693</v>
      </c>
      <c r="W202" s="33">
        <f t="shared" si="51"/>
        <v>0.13417028683391399</v>
      </c>
      <c r="X202" s="33">
        <f t="shared" si="51"/>
        <v>0.13870532827550194</v>
      </c>
      <c r="Y202" s="33">
        <f t="shared" si="51"/>
        <v>0.1527979675081966</v>
      </c>
      <c r="Z202" s="33">
        <f t="shared" si="51"/>
        <v>0.13740956213230965</v>
      </c>
      <c r="AA202" s="33">
        <f t="shared" si="51"/>
        <v>0.12784711612664396</v>
      </c>
      <c r="AB202" s="33">
        <f t="shared" si="51"/>
        <v>0.13312438689504053</v>
      </c>
      <c r="AC202" s="33">
        <f t="shared" si="51"/>
        <v>0.1322039372012252</v>
      </c>
      <c r="AD202" s="33">
        <f t="shared" si="51"/>
        <v>0.12780505517193813</v>
      </c>
      <c r="AE202" s="33">
        <f t="shared" si="51"/>
        <v>0.13004997243909747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1.8061434533226225E-2</v>
      </c>
      <c r="D203" s="94">
        <f>+'CO2'!D203+'abs CO2'!D203+'CH4'!D203*PCG!$C$5+N2O!D203*PCG!$C$6+HFC!D203+PFC!D203+'SF6'!D203</f>
        <v>1.8644577427677334E-2</v>
      </c>
      <c r="E203" s="94">
        <f>+'CO2'!E203+'abs CO2'!E203+'CH4'!E203*PCG!$C$5+N2O!E203*PCG!$C$6+HFC!E203+PFC!E203+'SF6'!E203</f>
        <v>1.8952577936220519E-2</v>
      </c>
      <c r="F203" s="94">
        <f>+'CO2'!F203+'abs CO2'!F203+'CH4'!F203*PCG!$C$5+N2O!F203*PCG!$C$6+HFC!F203+PFC!F203+'SF6'!F203</f>
        <v>1.9201264058330749E-2</v>
      </c>
      <c r="G203" s="94">
        <f>+'CO2'!G203+'abs CO2'!G203+'CH4'!G203*PCG!$C$5+N2O!G203*PCG!$C$6+HFC!G203+PFC!G203+'SF6'!G203</f>
        <v>1.9975954729903603E-2</v>
      </c>
      <c r="H203" s="94">
        <f>+'CO2'!H203+'abs CO2'!H203+'CH4'!H203*PCG!$C$5+N2O!H203*PCG!$C$6+HFC!H203+PFC!H203+'SF6'!H203</f>
        <v>1.9893250474609971E-2</v>
      </c>
      <c r="I203" s="94">
        <f>+'CO2'!I203+'abs CO2'!I203+'CH4'!I203*PCG!$C$5+N2O!I203*PCG!$C$6+HFC!I203+PFC!I203+'SF6'!I203</f>
        <v>2.0847720278190457E-2</v>
      </c>
      <c r="J203" s="94">
        <f>+'CO2'!J203+'abs CO2'!J203+'CH4'!J203*PCG!$C$5+N2O!J203*PCG!$C$6+HFC!J203+PFC!J203+'SF6'!J203</f>
        <v>2.182245603405418E-2</v>
      </c>
      <c r="K203" s="94">
        <f>+'CO2'!K203+'abs CO2'!K203+'CH4'!K203*PCG!$C$5+N2O!K203*PCG!$C$6+HFC!K203+PFC!K203+'SF6'!K203</f>
        <v>2.1790217867735925E-2</v>
      </c>
      <c r="L203" s="94">
        <f>+'CO2'!L203+'abs CO2'!L203+'CH4'!L203*PCG!$C$5+N2O!L203*PCG!$C$6+HFC!L203+PFC!L203+'SF6'!L203</f>
        <v>2.2182872260903062E-2</v>
      </c>
      <c r="M203" s="94">
        <f>+'CO2'!M203+'abs CO2'!M203+'CH4'!M203*PCG!$C$5+N2O!M203*PCG!$C$6+HFC!M203+PFC!M203+'SF6'!M203</f>
        <v>2.0559380873767612E-2</v>
      </c>
      <c r="N203" s="94">
        <f>+'CO2'!N203+'abs CO2'!N203+'CH4'!N203*PCG!$C$5+N2O!N203*PCG!$C$6+HFC!N203+PFC!N203+'SF6'!N203</f>
        <v>2.4056897950927088E-2</v>
      </c>
      <c r="O203" s="94">
        <f>+'CO2'!O203+'abs CO2'!O203+'CH4'!O203*PCG!$C$5+N2O!O203*PCG!$C$6+HFC!O203+PFC!O203+'SF6'!O203</f>
        <v>2.4114217271319262E-2</v>
      </c>
      <c r="P203" s="94">
        <f>+'CO2'!P203+'abs CO2'!P203+'CH4'!P203*PCG!$C$5+N2O!P203*PCG!$C$6+HFC!P203+PFC!P203+'SF6'!P203</f>
        <v>2.1618455957756206E-2</v>
      </c>
      <c r="Q203" s="94">
        <f>+'CO2'!Q203+'abs CO2'!Q203+'CH4'!Q203*PCG!$C$5+N2O!Q203*PCG!$C$6+HFC!Q203+PFC!Q203+'SF6'!Q203</f>
        <v>2.0914381412786572E-2</v>
      </c>
      <c r="R203" s="94">
        <f>+'CO2'!R203+'abs CO2'!R203+'CH4'!R203*PCG!$C$5+N2O!R203*PCG!$C$6+HFC!R203+PFC!R203+'SF6'!R203</f>
        <v>2.0888961170714756E-2</v>
      </c>
      <c r="S203" s="94">
        <f>+'CO2'!S203+'abs CO2'!S203+'CH4'!S203*PCG!$C$5+N2O!S203*PCG!$C$6+HFC!S203+PFC!S203+'SF6'!S203</f>
        <v>2.028913555254171E-2</v>
      </c>
      <c r="T203" s="94">
        <f>+'CO2'!T203+'abs CO2'!T203+'CH4'!T203*PCG!$C$5+N2O!T203*PCG!$C$6+HFC!T203+PFC!T203+'SF6'!T203</f>
        <v>1.892646656723837E-2</v>
      </c>
      <c r="U203" s="94">
        <f>+'CO2'!U203+'abs CO2'!U203+'CH4'!U203*PCG!$C$5+N2O!U203*PCG!$C$6+HFC!U203+PFC!U203+'SF6'!U203</f>
        <v>1.8407206981276496E-2</v>
      </c>
      <c r="V203" s="94">
        <f>+'CO2'!V203+'abs CO2'!V203+'CH4'!V203*PCG!$C$5+N2O!V203*PCG!$C$6+HFC!V203+PFC!V203+'SF6'!V203</f>
        <v>1.7869047984563045E-2</v>
      </c>
      <c r="W203" s="94">
        <f>+'CO2'!W203+'abs CO2'!W203+'CH4'!W203*PCG!$C$5+N2O!W203*PCG!$C$6+HFC!W203+PFC!W203+'SF6'!W203</f>
        <v>1.7895485892028586E-2</v>
      </c>
      <c r="X203" s="94">
        <f>+'CO2'!X203+'abs CO2'!X203+'CH4'!X203*PCG!$C$5+N2O!X203*PCG!$C$6+HFC!X203+PFC!X203+'SF6'!X203</f>
        <v>1.8500364751966956E-2</v>
      </c>
      <c r="Y203" s="94">
        <f>+'CO2'!Y203+'abs CO2'!Y203+'CH4'!Y203*PCG!$C$5+N2O!Y203*PCG!$C$6+HFC!Y203+PFC!Y203+'SF6'!Y203</f>
        <v>2.0380025536193506E-2</v>
      </c>
      <c r="Z203" s="94">
        <f>+'CO2'!Z203+'abs CO2'!Z203+'CH4'!Z203*PCG!$C$5+N2O!Z203*PCG!$C$6+HFC!Z203+PFC!Z203+'SF6'!Z203</f>
        <v>1.8327536883129124E-2</v>
      </c>
      <c r="AA203" s="94">
        <f>+'CO2'!AA203+'abs CO2'!AA203+'CH4'!AA203*PCG!$C$5+N2O!AA203*PCG!$C$6+HFC!AA203+PFC!AA203+'SF6'!AA203</f>
        <v>1.705210830929365E-2</v>
      </c>
      <c r="AB203" s="94">
        <f>+'CO2'!AB203+'abs CO2'!AB203+'CH4'!AB203*PCG!$C$5+N2O!AB203*PCG!$C$6+HFC!AB203+PFC!AB203+'SF6'!AB203</f>
        <v>1.7755984903827279E-2</v>
      </c>
      <c r="AC203" s="94">
        <f>+'CO2'!AC203+'abs CO2'!AC203+'CH4'!AC203*PCG!$C$5+N2O!AC203*PCG!$C$6+HFC!AC203+PFC!AC203+'SF6'!AC203</f>
        <v>1.7633216331897603E-2</v>
      </c>
      <c r="AD203" s="94">
        <f>+'CO2'!AD203+'abs CO2'!AD203+'CH4'!AD203*PCG!$C$5+N2O!AD203*PCG!$C$6+HFC!AD203+PFC!AD203+'SF6'!AD203</f>
        <v>1.7046498265227222E-2</v>
      </c>
      <c r="AE203" s="94">
        <f>+'CO2'!AE203+'abs CO2'!AE203+'CH4'!AE203*PCG!$C$5+N2O!AE203*PCG!$C$6+HFC!AE203+PFC!AE203+'SF6'!AE203</f>
        <v>1.7345922871309725E-2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4.039208841100445E-4</v>
      </c>
      <c r="D204" s="94">
        <f>+'CO2'!D204+'abs CO2'!D204+'CH4'!D204*PCG!$C$5+N2O!D204*PCG!$C$6+HFC!D204+PFC!D204+'SF6'!D204</f>
        <v>4.1696212914824304E-4</v>
      </c>
      <c r="E204" s="94">
        <f>+'CO2'!E204+'abs CO2'!E204+'CH4'!E204*PCG!$C$5+N2O!E204*PCG!$C$6+HFC!E204+PFC!E204+'SF6'!E204</f>
        <v>4.2385016661216881E-4</v>
      </c>
      <c r="F204" s="94">
        <f>+'CO2'!F204+'abs CO2'!F204+'CH4'!F204*PCG!$C$5+N2O!F204*PCG!$C$6+HFC!F204+PFC!F204+'SF6'!F204</f>
        <v>4.2941171368219113E-4</v>
      </c>
      <c r="G204" s="94">
        <f>+'CO2'!G204+'abs CO2'!G204+'CH4'!G204*PCG!$C$5+N2O!G204*PCG!$C$6+HFC!G204+PFC!G204+'SF6'!G204</f>
        <v>4.4673667978041922E-4</v>
      </c>
      <c r="H204" s="94">
        <f>+'CO2'!H204+'abs CO2'!H204+'CH4'!H204*PCG!$C$5+N2O!H204*PCG!$C$6+HFC!H204+PFC!H204+'SF6'!H204</f>
        <v>4.4488710488334158E-4</v>
      </c>
      <c r="I204" s="94">
        <f>+'CO2'!I204+'abs CO2'!I204+'CH4'!I204*PCG!$C$5+N2O!I204*PCG!$C$6+HFC!I204+PFC!I204+'SF6'!I204</f>
        <v>4.662326013448401E-4</v>
      </c>
      <c r="J204" s="94">
        <f>+'CO2'!J204+'abs CO2'!J204+'CH4'!J204*PCG!$C$5+N2O!J204*PCG!$C$6+HFC!J204+PFC!J204+'SF6'!J204</f>
        <v>4.8803131991051446E-4</v>
      </c>
      <c r="K204" s="94">
        <f>+'CO2'!K204+'abs CO2'!K204+'CH4'!K204*PCG!$C$5+N2O!K204*PCG!$C$6+HFC!K204+PFC!K204+'SF6'!K204</f>
        <v>4.8731035455101314E-4</v>
      </c>
      <c r="L204" s="94">
        <f>+'CO2'!L204+'abs CO2'!L204+'CH4'!L204*PCG!$C$5+N2O!L204*PCG!$C$6+HFC!L204+PFC!L204+'SF6'!L204</f>
        <v>4.9609156787855911E-4</v>
      </c>
      <c r="M204" s="94">
        <f>+'CO2'!M204+'abs CO2'!M204+'CH4'!M204*PCG!$C$5+N2O!M204*PCG!$C$6+HFC!M204+PFC!M204+'SF6'!M204</f>
        <v>4.5978425932948234E-4</v>
      </c>
      <c r="N204" s="94">
        <f>+'CO2'!N204+'abs CO2'!N204+'CH4'!N204*PCG!$C$5+N2O!N204*PCG!$C$6+HFC!N204+PFC!N204+'SF6'!N204</f>
        <v>5.3800175569708052E-4</v>
      </c>
      <c r="O204" s="94">
        <f>+'CO2'!O204+'abs CO2'!O204+'CH4'!O204*PCG!$C$5+N2O!O204*PCG!$C$6+HFC!O204+PFC!O204+'SF6'!O204</f>
        <v>5.3928362899052253E-4</v>
      </c>
      <c r="P204" s="94">
        <f>+'CO2'!P204+'abs CO2'!P204+'CH4'!P204*PCG!$C$5+N2O!P204*PCG!$C$6+HFC!P204+PFC!P204+'SF6'!P204</f>
        <v>4.8346911910496871E-4</v>
      </c>
      <c r="Q204" s="94">
        <f>+'CO2'!Q204+'abs CO2'!Q204+'CH4'!Q204*PCG!$C$5+N2O!Q204*PCG!$C$6+HFC!Q204+PFC!Q204+'SF6'!Q204</f>
        <v>4.6772339236547092E-4</v>
      </c>
      <c r="R204" s="94">
        <f>+'CO2'!R204+'abs CO2'!R204+'CH4'!R204*PCG!$C$5+N2O!R204*PCG!$C$6+HFC!R204+PFC!R204+'SF6'!R204</f>
        <v>4.671549011621254E-4</v>
      </c>
      <c r="S204" s="94">
        <f>+'CO2'!S204+'abs CO2'!S204+'CH4'!S204*PCG!$C$5+N2O!S204*PCG!$C$6+HFC!S204+PFC!S204+'SF6'!S204</f>
        <v>4.5374056834384324E-4</v>
      </c>
      <c r="T204" s="94">
        <f>+'CO2'!T204+'abs CO2'!T204+'CH4'!T204*PCG!$C$5+N2O!T204*PCG!$C$6+HFC!T204+PFC!T204+'SF6'!T204</f>
        <v>4.2326621923937356E-4</v>
      </c>
      <c r="U204" s="94">
        <f>+'CO2'!U204+'abs CO2'!U204+'CH4'!U204*PCG!$C$5+N2O!U204*PCG!$C$6+HFC!U204+PFC!U204+'SF6'!U204</f>
        <v>4.1165364269355728E-4</v>
      </c>
      <c r="V204" s="94">
        <f>+'CO2'!V204+'abs CO2'!V204+'CH4'!V204*PCG!$C$5+N2O!V204*PCG!$C$6+HFC!V204+PFC!V204+'SF6'!V204</f>
        <v>3.9961840499721677E-4</v>
      </c>
      <c r="W204" s="94">
        <f>+'CO2'!W204+'abs CO2'!W204+'CH4'!W204*PCG!$C$5+N2O!W204*PCG!$C$6+HFC!W204+PFC!W204+'SF6'!W204</f>
        <v>4.0020965498557489E-4</v>
      </c>
      <c r="X204" s="94">
        <f>+'CO2'!X204+'abs CO2'!X204+'CH4'!X204*PCG!$C$5+N2O!X204*PCG!$C$6+HFC!X204+PFC!X204+'SF6'!X204</f>
        <v>4.1373699709321984E-4</v>
      </c>
      <c r="Y204" s="94">
        <f>+'CO2'!Y204+'abs CO2'!Y204+'CH4'!Y204*PCG!$C$5+N2O!Y204*PCG!$C$6+HFC!Y204+PFC!Y204+'SF6'!Y204</f>
        <v>4.5577320658671613E-4</v>
      </c>
      <c r="Z204" s="94">
        <f>+'CO2'!Z204+'abs CO2'!Z204+'CH4'!Z204*PCG!$C$5+N2O!Z204*PCG!$C$6+HFC!Z204+PFC!Z204+'SF6'!Z204</f>
        <v>4.0987192284059541E-4</v>
      </c>
      <c r="AA204" s="94">
        <f>+'CO2'!AA204+'abs CO2'!AA204+'CH4'!AA204*PCG!$C$5+N2O!AA204*PCG!$C$6+HFC!AA204+PFC!AA204+'SF6'!AA204</f>
        <v>3.8134859396463523E-4</v>
      </c>
      <c r="AB204" s="94">
        <f>+'CO2'!AB204+'abs CO2'!AB204+'CH4'!AB204*PCG!$C$5+N2O!AB204*PCG!$C$6+HFC!AB204+PFC!AB204+'SF6'!AB204</f>
        <v>3.9708989379579561E-4</v>
      </c>
      <c r="AC204" s="94">
        <f>+'CO2'!AC204+'abs CO2'!AC204+'CH4'!AC204*PCG!$C$5+N2O!AC204*PCG!$C$6+HFC!AC204+PFC!AC204+'SF6'!AC204</f>
        <v>3.9434433169642117E-4</v>
      </c>
      <c r="AD204" s="94">
        <f>+'CO2'!AD204+'abs CO2'!AD204+'CH4'!AD204*PCG!$C$5+N2O!AD204*PCG!$C$6+HFC!AD204+PFC!AD204+'SF6'!AD204</f>
        <v>3.8122313250391689E-4</v>
      </c>
      <c r="AE204" s="94">
        <f>+'CO2'!AE204+'abs CO2'!AE204+'CH4'!AE204*PCG!$C$5+N2O!AE204*PCG!$C$6+HFC!AE204+PFC!AE204+'SF6'!AE204</f>
        <v>3.8791938087724828E-4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0.11694912098055618</v>
      </c>
      <c r="D205" s="94">
        <f>+'CO2'!D205+'abs CO2'!D205+'CH4'!D205*PCG!$C$5+N2O!D205*PCG!$C$6+HFC!D205+PFC!D205+'SF6'!D205</f>
        <v>0.1207250142401229</v>
      </c>
      <c r="E205" s="94">
        <f>+'CO2'!E205+'abs CO2'!E205+'CH4'!E205*PCG!$C$5+N2O!E205*PCG!$C$6+HFC!E205+PFC!E205+'SF6'!E205</f>
        <v>0.12271934025389696</v>
      </c>
      <c r="F205" s="94">
        <f>+'CO2'!F205+'abs CO2'!F205+'CH4'!F205*PCG!$C$5+N2O!F205*PCG!$C$6+HFC!F205+PFC!F205+'SF6'!F205</f>
        <v>0.12432960123994165</v>
      </c>
      <c r="G205" s="94">
        <f>+'CO2'!G205+'abs CO2'!G205+'CH4'!G205*PCG!$C$5+N2O!G205*PCG!$C$6+HFC!G205+PFC!G205+'SF6'!G205</f>
        <v>0.12934578048670156</v>
      </c>
      <c r="H205" s="94">
        <f>+'CO2'!H205+'abs CO2'!H205+'CH4'!H205*PCG!$C$5+N2O!H205*PCG!$C$6+HFC!H205+PFC!H205+'SF6'!H205</f>
        <v>0.12881026433264695</v>
      </c>
      <c r="I205" s="94">
        <f>+'CO2'!I205+'abs CO2'!I205+'CH4'!I205*PCG!$C$5+N2O!I205*PCG!$C$6+HFC!I205+PFC!I205+'SF6'!I205</f>
        <v>0.13499052672132236</v>
      </c>
      <c r="J205" s="94">
        <f>+'CO2'!J205+'abs CO2'!J205+'CH4'!J205*PCG!$C$5+N2O!J205*PCG!$C$6+HFC!J205+PFC!J205+'SF6'!J205</f>
        <v>0.14130201264603531</v>
      </c>
      <c r="K205" s="94">
        <f>+'CO2'!K205+'abs CO2'!K205+'CH4'!K205*PCG!$C$5+N2O!K205*PCG!$C$6+HFC!K205+PFC!K205+'SF6'!K205</f>
        <v>0.14109326814094023</v>
      </c>
      <c r="L205" s="94">
        <f>+'CO2'!L205+'abs CO2'!L205+'CH4'!L205*PCG!$C$5+N2O!L205*PCG!$C$6+HFC!L205+PFC!L205+'SF6'!L205</f>
        <v>0.14363573430250534</v>
      </c>
      <c r="M205" s="94">
        <f>+'CO2'!M205+'abs CO2'!M205+'CH4'!M205*PCG!$C$5+N2O!M205*PCG!$C$6+HFC!M205+PFC!M205+'SF6'!M205</f>
        <v>0.13312350780711185</v>
      </c>
      <c r="N205" s="94">
        <f>+'CO2'!N205+'abs CO2'!N205+'CH4'!N205*PCG!$C$5+N2O!N205*PCG!$C$6+HFC!N205+PFC!N205+'SF6'!N205</f>
        <v>0.15577018889082209</v>
      </c>
      <c r="O205" s="94">
        <f>+'CO2'!O205+'abs CO2'!O205+'CH4'!O205*PCG!$C$5+N2O!O205*PCG!$C$6+HFC!O205+PFC!O205+'SF6'!O205</f>
        <v>0.1561413357187629</v>
      </c>
      <c r="P205" s="94">
        <f>+'CO2'!P205+'abs CO2'!P205+'CH4'!P205*PCG!$C$5+N2O!P205*PCG!$C$6+HFC!P205+PFC!P205+'SF6'!P205</f>
        <v>0.13998109710307963</v>
      </c>
      <c r="Q205" s="94">
        <f>+'CO2'!Q205+'abs CO2'!Q205+'CH4'!Q205*PCG!$C$5+N2O!Q205*PCG!$C$6+HFC!Q205+PFC!Q205+'SF6'!Q205</f>
        <v>0.13542216248537206</v>
      </c>
      <c r="R205" s="94">
        <f>+'CO2'!R205+'abs CO2'!R205+'CH4'!R205*PCG!$C$5+N2O!R205*PCG!$C$6+HFC!R205+PFC!R205+'SF6'!R205</f>
        <v>0.13525756454272564</v>
      </c>
      <c r="S205" s="94">
        <f>+'CO2'!S205+'abs CO2'!S205+'CH4'!S205*PCG!$C$5+N2O!S205*PCG!$C$6+HFC!S205+PFC!S205+'SF6'!S205</f>
        <v>0.13137364941638793</v>
      </c>
      <c r="T205" s="94">
        <f>+'CO2'!T205+'abs CO2'!T205+'CH4'!T205*PCG!$C$5+N2O!T205*PCG!$C$6+HFC!T205+PFC!T205+'SF6'!T205</f>
        <v>0.12255026721352226</v>
      </c>
      <c r="U205" s="94">
        <f>+'CO2'!U205+'abs CO2'!U205+'CH4'!U205*PCG!$C$5+N2O!U205*PCG!$C$6+HFC!U205+PFC!U205+'SF6'!U205</f>
        <v>0.11918802308904504</v>
      </c>
      <c r="V205" s="94">
        <f>+'CO2'!V205+'abs CO2'!V205+'CH4'!V205*PCG!$C$5+N2O!V205*PCG!$C$6+HFC!V205+PFC!V205+'SF6'!V205</f>
        <v>0.11570340388575669</v>
      </c>
      <c r="W205" s="94">
        <f>+'CO2'!W205+'abs CO2'!W205+'CH4'!W205*PCG!$C$5+N2O!W205*PCG!$C$6+HFC!W205+PFC!W205+'SF6'!W205</f>
        <v>0.11587459128689984</v>
      </c>
      <c r="X205" s="94">
        <f>+'CO2'!X205+'abs CO2'!X205+'CH4'!X205*PCG!$C$5+N2O!X205*PCG!$C$6+HFC!X205+PFC!X205+'SF6'!X205</f>
        <v>0.11979122652644178</v>
      </c>
      <c r="Y205" s="94">
        <f>+'CO2'!Y205+'abs CO2'!Y205+'CH4'!Y205*PCG!$C$5+N2O!Y205*PCG!$C$6+HFC!Y205+PFC!Y205+'SF6'!Y205</f>
        <v>0.13196216876541639</v>
      </c>
      <c r="Z205" s="94">
        <f>+'CO2'!Z205+'abs CO2'!Z205+'CH4'!Z205*PCG!$C$5+N2O!Z205*PCG!$C$6+HFC!Z205+PFC!Z205+'SF6'!Z205</f>
        <v>0.11867215332633993</v>
      </c>
      <c r="AA205" s="94">
        <f>+'CO2'!AA205+'abs CO2'!AA205+'CH4'!AA205*PCG!$C$5+N2O!AA205*PCG!$C$6+HFC!AA205+PFC!AA205+'SF6'!AA205</f>
        <v>0.11041365922338567</v>
      </c>
      <c r="AB205" s="94">
        <f>+'CO2'!AB205+'abs CO2'!AB205+'CH4'!AB205*PCG!$C$5+N2O!AB205*PCG!$C$6+HFC!AB205+PFC!AB205+'SF6'!AB205</f>
        <v>0.11497131209741744</v>
      </c>
      <c r="AC205" s="94">
        <f>+'CO2'!AC205+'abs CO2'!AC205+'CH4'!AC205*PCG!$C$5+N2O!AC205*PCG!$C$6+HFC!AC205+PFC!AC205+'SF6'!AC205</f>
        <v>0.11417637653763117</v>
      </c>
      <c r="AD205" s="94">
        <f>+'CO2'!AD205+'abs CO2'!AD205+'CH4'!AD205*PCG!$C$5+N2O!AD205*PCG!$C$6+HFC!AD205+PFC!AD205+'SF6'!AD205</f>
        <v>0.110377333774207</v>
      </c>
      <c r="AE205" s="94">
        <f>+'CO2'!AE205+'abs CO2'!AE205+'CH4'!AE205*PCG!$C$5+N2O!AE205*PCG!$C$6+HFC!AE205+PFC!AE205+'SF6'!AE205</f>
        <v>0.11231613018691049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64.349847352672597</v>
      </c>
      <c r="D206" s="33">
        <f t="shared" si="52"/>
        <v>62.439183867145189</v>
      </c>
      <c r="E206" s="33">
        <f t="shared" si="52"/>
        <v>60.49606952260612</v>
      </c>
      <c r="F206" s="33">
        <f t="shared" si="52"/>
        <v>58.871361897258375</v>
      </c>
      <c r="G206" s="33">
        <f t="shared" si="52"/>
        <v>57.522015065301879</v>
      </c>
      <c r="H206" s="33">
        <f t="shared" si="52"/>
        <v>55.307589350803795</v>
      </c>
      <c r="I206" s="33">
        <f t="shared" si="52"/>
        <v>53.978683786446943</v>
      </c>
      <c r="J206" s="33">
        <f t="shared" si="52"/>
        <v>54.433049999999994</v>
      </c>
      <c r="K206" s="33">
        <f t="shared" si="52"/>
        <v>55.534244999999999</v>
      </c>
      <c r="L206" s="33">
        <f t="shared" si="52"/>
        <v>56.635440000000003</v>
      </c>
      <c r="M206" s="33">
        <f t="shared" si="52"/>
        <v>57.736635000000007</v>
      </c>
      <c r="N206" s="33">
        <f t="shared" si="52"/>
        <v>58.837829999999997</v>
      </c>
      <c r="O206" s="33">
        <f t="shared" si="52"/>
        <v>59.939025000000001</v>
      </c>
      <c r="P206" s="33">
        <f t="shared" si="52"/>
        <v>61.040219999999998</v>
      </c>
      <c r="Q206" s="33">
        <f t="shared" si="52"/>
        <v>62.141414999999995</v>
      </c>
      <c r="R206" s="33">
        <f t="shared" si="52"/>
        <v>63.242609999999999</v>
      </c>
      <c r="S206" s="33">
        <f t="shared" si="52"/>
        <v>64.343805000000003</v>
      </c>
      <c r="T206" s="33">
        <f t="shared" si="52"/>
        <v>65.445000000000007</v>
      </c>
      <c r="U206" s="33">
        <f t="shared" si="52"/>
        <v>66.943858059317563</v>
      </c>
      <c r="V206" s="33">
        <f t="shared" si="52"/>
        <v>68.442716118635119</v>
      </c>
      <c r="W206" s="33">
        <f t="shared" si="52"/>
        <v>69.941574177952688</v>
      </c>
      <c r="X206" s="33">
        <f t="shared" si="52"/>
        <v>63.74538312175239</v>
      </c>
      <c r="Y206" s="33">
        <f t="shared" si="52"/>
        <v>57.549192065552127</v>
      </c>
      <c r="Z206" s="33">
        <f t="shared" si="52"/>
        <v>51.353001009351843</v>
      </c>
      <c r="AA206" s="33">
        <f t="shared" si="52"/>
        <v>48.483634812052799</v>
      </c>
      <c r="AB206" s="33">
        <f t="shared" si="52"/>
        <v>45.614268614753755</v>
      </c>
      <c r="AC206" s="33">
        <f t="shared" si="52"/>
        <v>49.364923281321296</v>
      </c>
      <c r="AD206" s="33">
        <f t="shared" si="52"/>
        <v>53.115577947888831</v>
      </c>
      <c r="AE206" s="33">
        <f t="shared" si="52"/>
        <v>56.866232614456351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49.847949999999997</v>
      </c>
      <c r="D208" s="94">
        <f>+'CO2'!D208+'abs CO2'!D208+'CH4'!D208*PCG!$C$5+N2O!D208*PCG!$C$6+HFC!D208+PFC!D208+'SF6'!D208</f>
        <v>48.192099999999996</v>
      </c>
      <c r="E208" s="94">
        <f>+'CO2'!E208+'abs CO2'!E208+'CH4'!E208*PCG!$C$5+N2O!E208*PCG!$C$6+HFC!E208+PFC!E208+'SF6'!E208</f>
        <v>46.536249999999995</v>
      </c>
      <c r="F208" s="94">
        <f>+'CO2'!F208+'abs CO2'!F208+'CH4'!F208*PCG!$C$5+N2O!F208*PCG!$C$6+HFC!F208+PFC!F208+'SF6'!F208</f>
        <v>44.880399999999995</v>
      </c>
      <c r="G208" s="94">
        <f>+'CO2'!G208+'abs CO2'!G208+'CH4'!G208*PCG!$C$5+N2O!G208*PCG!$C$6+HFC!G208+PFC!G208+'SF6'!G208</f>
        <v>43.224550000000001</v>
      </c>
      <c r="H208" s="94">
        <f>+'CO2'!H208+'abs CO2'!H208+'CH4'!H208*PCG!$C$5+N2O!H208*PCG!$C$6+HFC!H208+PFC!H208+'SF6'!H208</f>
        <v>41.5687</v>
      </c>
      <c r="I208" s="94">
        <f>+'CO2'!I208+'abs CO2'!I208+'CH4'!I208*PCG!$C$5+N2O!I208*PCG!$C$6+HFC!I208+PFC!I208+'SF6'!I208</f>
        <v>39.912850000000006</v>
      </c>
      <c r="J208" s="94">
        <f>+'CO2'!J208+'abs CO2'!J208+'CH4'!J208*PCG!$C$5+N2O!J208*PCG!$C$6+HFC!J208+PFC!J208+'SF6'!J208</f>
        <v>38.256999999999998</v>
      </c>
      <c r="K208" s="94">
        <f>+'CO2'!K208+'abs CO2'!K208+'CH4'!K208*PCG!$C$5+N2O!K208*PCG!$C$6+HFC!K208+PFC!K208+'SF6'!K208</f>
        <v>39.494524999999996</v>
      </c>
      <c r="L208" s="94">
        <f>+'CO2'!L208+'abs CO2'!L208+'CH4'!L208*PCG!$C$5+N2O!L208*PCG!$C$6+HFC!L208+PFC!L208+'SF6'!L208</f>
        <v>40.732050000000001</v>
      </c>
      <c r="M208" s="94">
        <f>+'CO2'!M208+'abs CO2'!M208+'CH4'!M208*PCG!$C$5+N2O!M208*PCG!$C$6+HFC!M208+PFC!M208+'SF6'!M208</f>
        <v>41.969575000000006</v>
      </c>
      <c r="N208" s="94">
        <f>+'CO2'!N208+'abs CO2'!N208+'CH4'!N208*PCG!$C$5+N2O!N208*PCG!$C$6+HFC!N208+PFC!N208+'SF6'!N208</f>
        <v>43.207100000000004</v>
      </c>
      <c r="O208" s="94">
        <f>+'CO2'!O208+'abs CO2'!O208+'CH4'!O208*PCG!$C$5+N2O!O208*PCG!$C$6+HFC!O208+PFC!O208+'SF6'!O208</f>
        <v>44.444625000000002</v>
      </c>
      <c r="P208" s="94">
        <f>+'CO2'!P208+'abs CO2'!P208+'CH4'!P208*PCG!$C$5+N2O!P208*PCG!$C$6+HFC!P208+PFC!P208+'SF6'!P208</f>
        <v>45.682150000000007</v>
      </c>
      <c r="Q208" s="94">
        <f>+'CO2'!Q208+'abs CO2'!Q208+'CH4'!Q208*PCG!$C$5+N2O!Q208*PCG!$C$6+HFC!Q208+PFC!Q208+'SF6'!Q208</f>
        <v>46.919674999999998</v>
      </c>
      <c r="R208" s="94">
        <f>+'CO2'!R208+'abs CO2'!R208+'CH4'!R208*PCG!$C$5+N2O!R208*PCG!$C$6+HFC!R208+PFC!R208+'SF6'!R208</f>
        <v>48.157200000000003</v>
      </c>
      <c r="S208" s="94">
        <f>+'CO2'!S208+'abs CO2'!S208+'CH4'!S208*PCG!$C$5+N2O!S208*PCG!$C$6+HFC!S208+PFC!S208+'SF6'!S208</f>
        <v>49.394725000000008</v>
      </c>
      <c r="T208" s="94">
        <f>+'CO2'!T208+'abs CO2'!T208+'CH4'!T208*PCG!$C$5+N2O!T208*PCG!$C$6+HFC!T208+PFC!T208+'SF6'!T208</f>
        <v>50.632249999999999</v>
      </c>
      <c r="U208" s="94">
        <f>+'CO2'!U208+'abs CO2'!U208+'CH4'!U208*PCG!$C$5+N2O!U208*PCG!$C$6+HFC!U208+PFC!U208+'SF6'!U208</f>
        <v>52.268619309317558</v>
      </c>
      <c r="V208" s="94">
        <f>+'CO2'!V208+'abs CO2'!V208+'CH4'!V208*PCG!$C$5+N2O!V208*PCG!$C$6+HFC!V208+PFC!V208+'SF6'!V208</f>
        <v>53.904988618635116</v>
      </c>
      <c r="W208" s="94">
        <f>+'CO2'!W208+'abs CO2'!W208+'CH4'!W208*PCG!$C$5+N2O!W208*PCG!$C$6+HFC!W208+PFC!W208+'SF6'!W208</f>
        <v>55.541357927952674</v>
      </c>
      <c r="X208" s="94">
        <f>+'CO2'!X208+'abs CO2'!X208+'CH4'!X208*PCG!$C$5+N2O!X208*PCG!$C$6+HFC!X208+PFC!X208+'SF6'!X208</f>
        <v>49.482678121752393</v>
      </c>
      <c r="Y208" s="94">
        <f>+'CO2'!Y208+'abs CO2'!Y208+'CH4'!Y208*PCG!$C$5+N2O!Y208*PCG!$C$6+HFC!Y208+PFC!Y208+'SF6'!Y208</f>
        <v>43.423998315552119</v>
      </c>
      <c r="Z208" s="94">
        <f>+'CO2'!Z208+'abs CO2'!Z208+'CH4'!Z208*PCG!$C$5+N2O!Z208*PCG!$C$6+HFC!Z208+PFC!Z208+'SF6'!Z208</f>
        <v>37.36531850935183</v>
      </c>
      <c r="AA208" s="94">
        <f>+'CO2'!AA208+'abs CO2'!AA208+'CH4'!AA208*PCG!$C$5+N2O!AA208*PCG!$C$6+HFC!AA208+PFC!AA208+'SF6'!AA208</f>
        <v>34.633463562052789</v>
      </c>
      <c r="AB208" s="94">
        <f>+'CO2'!AB208+'abs CO2'!AB208+'CH4'!AB208*PCG!$C$5+N2O!AB208*PCG!$C$6+HFC!AB208+PFC!AB208+'SF6'!AB208</f>
        <v>31.901608614753744</v>
      </c>
      <c r="AC208" s="94">
        <f>+'CO2'!AC208+'abs CO2'!AC208+'CH4'!AC208*PCG!$C$5+N2O!AC208*PCG!$C$6+HFC!AC208+PFC!AC208+'SF6'!AC208</f>
        <v>35.789118281321279</v>
      </c>
      <c r="AD208" s="94">
        <f>+'CO2'!AD208+'abs CO2'!AD208+'CH4'!AD208*PCG!$C$5+N2O!AD208*PCG!$C$6+HFC!AD208+PFC!AD208+'SF6'!AD208</f>
        <v>39.676627947888811</v>
      </c>
      <c r="AE208" s="94">
        <f>+'CO2'!AE208+'abs CO2'!AE208+'CH4'!AE208*PCG!$C$5+N2O!AE208*PCG!$C$6+HFC!AE208+PFC!AE208+'SF6'!AE208</f>
        <v>43.564137614456335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9.5799373526725997</v>
      </c>
      <c r="D209" s="94">
        <f>+'CO2'!D209+'abs CO2'!D209+'CH4'!D209*PCG!$C$5+N2O!D209*PCG!$C$6+HFC!D209+PFC!D209+'SF6'!D209</f>
        <v>9.3966038671451937</v>
      </c>
      <c r="E209" s="94">
        <f>+'CO2'!E209+'abs CO2'!E209+'CH4'!E209*PCG!$C$5+N2O!E209*PCG!$C$6+HFC!E209+PFC!E209+'SF6'!E209</f>
        <v>9.1808195226061287</v>
      </c>
      <c r="F209" s="94">
        <f>+'CO2'!F209+'abs CO2'!F209+'CH4'!F209*PCG!$C$5+N2O!F209*PCG!$C$6+HFC!F209+PFC!F209+'SF6'!F209</f>
        <v>9.2834418972583848</v>
      </c>
      <c r="G209" s="94">
        <f>+'CO2'!G209+'abs CO2'!G209+'CH4'!G209*PCG!$C$5+N2O!G209*PCG!$C$6+HFC!G209+PFC!G209+'SF6'!G209</f>
        <v>9.6614250653018772</v>
      </c>
      <c r="H209" s="94">
        <f>+'CO2'!H209+'abs CO2'!H209+'CH4'!H209*PCG!$C$5+N2O!H209*PCG!$C$6+HFC!H209+PFC!H209+'SF6'!H209</f>
        <v>9.1743293508037969</v>
      </c>
      <c r="I209" s="94">
        <f>+'CO2'!I209+'abs CO2'!I209+'CH4'!I209*PCG!$C$5+N2O!I209*PCG!$C$6+HFC!I209+PFC!I209+'SF6'!I209</f>
        <v>9.5727537864469419</v>
      </c>
      <c r="J209" s="94">
        <f>+'CO2'!J209+'abs CO2'!J209+'CH4'!J209*PCG!$C$5+N2O!J209*PCG!$C$6+HFC!J209+PFC!J209+'SF6'!J209</f>
        <v>11.75445</v>
      </c>
      <c r="K209" s="94">
        <f>+'CO2'!K209+'abs CO2'!K209+'CH4'!K209*PCG!$C$5+N2O!K209*PCG!$C$6+HFC!K209+PFC!K209+'SF6'!K209</f>
        <v>11.735684999999998</v>
      </c>
      <c r="L209" s="94">
        <f>+'CO2'!L209+'abs CO2'!L209+'CH4'!L209*PCG!$C$5+N2O!L209*PCG!$C$6+HFC!L209+PFC!L209+'SF6'!L209</f>
        <v>11.716919999999998</v>
      </c>
      <c r="M209" s="94">
        <f>+'CO2'!M209+'abs CO2'!M209+'CH4'!M209*PCG!$C$5+N2O!M209*PCG!$C$6+HFC!M209+PFC!M209+'SF6'!M209</f>
        <v>11.698155</v>
      </c>
      <c r="N209" s="94">
        <f>+'CO2'!N209+'abs CO2'!N209+'CH4'!N209*PCG!$C$5+N2O!N209*PCG!$C$6+HFC!N209+PFC!N209+'SF6'!N209</f>
        <v>11.67939</v>
      </c>
      <c r="O209" s="94">
        <f>+'CO2'!O209+'abs CO2'!O209+'CH4'!O209*PCG!$C$5+N2O!O209*PCG!$C$6+HFC!O209+PFC!O209+'SF6'!O209</f>
        <v>11.660624999999998</v>
      </c>
      <c r="P209" s="94">
        <f>+'CO2'!P209+'abs CO2'!P209+'CH4'!P209*PCG!$C$5+N2O!P209*PCG!$C$6+HFC!P209+PFC!P209+'SF6'!P209</f>
        <v>11.641859999999998</v>
      </c>
      <c r="Q209" s="94">
        <f>+'CO2'!Q209+'abs CO2'!Q209+'CH4'!Q209*PCG!$C$5+N2O!Q209*PCG!$C$6+HFC!Q209+PFC!Q209+'SF6'!Q209</f>
        <v>11.623094999999999</v>
      </c>
      <c r="R209" s="94">
        <f>+'CO2'!R209+'abs CO2'!R209+'CH4'!R209*PCG!$C$5+N2O!R209*PCG!$C$6+HFC!R209+PFC!R209+'SF6'!R209</f>
        <v>11.604329999999999</v>
      </c>
      <c r="S209" s="94">
        <f>+'CO2'!S209+'abs CO2'!S209+'CH4'!S209*PCG!$C$5+N2O!S209*PCG!$C$6+HFC!S209+PFC!S209+'SF6'!S209</f>
        <v>11.585564999999999</v>
      </c>
      <c r="T209" s="94">
        <f>+'CO2'!T209+'abs CO2'!T209+'CH4'!T209*PCG!$C$5+N2O!T209*PCG!$C$6+HFC!T209+PFC!T209+'SF6'!T209</f>
        <v>11.566799999999999</v>
      </c>
      <c r="U209" s="94">
        <f>+'CO2'!U209+'abs CO2'!U209+'CH4'!U209*PCG!$C$5+N2O!U209*PCG!$C$6+HFC!U209+PFC!U209+'SF6'!U209</f>
        <v>11.548034999999999</v>
      </c>
      <c r="V209" s="94">
        <f>+'CO2'!V209+'abs CO2'!V209+'CH4'!V209*PCG!$C$5+N2O!V209*PCG!$C$6+HFC!V209+PFC!V209+'SF6'!V209</f>
        <v>11.529270000000002</v>
      </c>
      <c r="W209" s="94">
        <f>+'CO2'!W209+'abs CO2'!W209+'CH4'!W209*PCG!$C$5+N2O!W209*PCG!$C$6+HFC!W209+PFC!W209+'SF6'!W209</f>
        <v>11.510505000000004</v>
      </c>
      <c r="X209" s="94">
        <f>+'CO2'!X209+'abs CO2'!X209+'CH4'!X209*PCG!$C$5+N2O!X209*PCG!$C$6+HFC!X209+PFC!X209+'SF6'!X209</f>
        <v>11.491740000000004</v>
      </c>
      <c r="Y209" s="94">
        <f>+'CO2'!Y209+'abs CO2'!Y209+'CH4'!Y209*PCG!$C$5+N2O!Y209*PCG!$C$6+HFC!Y209+PFC!Y209+'SF6'!Y209</f>
        <v>11.472975000000005</v>
      </c>
      <c r="Z209" s="94">
        <f>+'CO2'!Z209+'abs CO2'!Z209+'CH4'!Z209*PCG!$C$5+N2O!Z209*PCG!$C$6+HFC!Z209+PFC!Z209+'SF6'!Z209</f>
        <v>11.454210000000007</v>
      </c>
      <c r="AA209" s="94">
        <f>+'CO2'!AA209+'abs CO2'!AA209+'CH4'!AA209*PCG!$C$5+N2O!AA209*PCG!$C$6+HFC!AA209+PFC!AA209+'SF6'!AA209</f>
        <v>11.435445000000009</v>
      </c>
      <c r="AB209" s="94">
        <f>+'CO2'!AB209+'abs CO2'!AB209+'CH4'!AB209*PCG!$C$5+N2O!AB209*PCG!$C$6+HFC!AB209+PFC!AB209+'SF6'!AB209</f>
        <v>11.41668000000001</v>
      </c>
      <c r="AC209" s="94">
        <f>+'CO2'!AC209+'abs CO2'!AC209+'CH4'!AC209*PCG!$C$5+N2O!AC209*PCG!$C$6+HFC!AC209+PFC!AC209+'SF6'!AC209</f>
        <v>11.397915000000012</v>
      </c>
      <c r="AD209" s="94">
        <f>+'CO2'!AD209+'abs CO2'!AD209+'CH4'!AD209*PCG!$C$5+N2O!AD209*PCG!$C$6+HFC!AD209+PFC!AD209+'SF6'!AD209</f>
        <v>11.379150000000013</v>
      </c>
      <c r="AE209" s="94">
        <f>+'CO2'!AE209+'abs CO2'!AE209+'CH4'!AE209*PCG!$C$5+N2O!AE209*PCG!$C$6+HFC!AE209+PFC!AE209+'SF6'!AE209</f>
        <v>11.360385000000015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4.8793499999999979</v>
      </c>
      <c r="D210" s="94">
        <f>+'CO2'!D210+'abs CO2'!D210+'CH4'!D210*PCG!$C$5+N2O!D210*PCG!$C$6+HFC!D210+PFC!D210+'SF6'!D210</f>
        <v>4.8082999999999982</v>
      </c>
      <c r="E210" s="94">
        <f>+'CO2'!E210+'abs CO2'!E210+'CH4'!E210*PCG!$C$5+N2O!E210*PCG!$C$6+HFC!E210+PFC!E210+'SF6'!E210</f>
        <v>4.7372499999999986</v>
      </c>
      <c r="F210" s="94">
        <f>+'CO2'!F210+'abs CO2'!F210+'CH4'!F210*PCG!$C$5+N2O!F210*PCG!$C$6+HFC!F210+PFC!F210+'SF6'!F210</f>
        <v>4.6661999999999981</v>
      </c>
      <c r="G210" s="94">
        <f>+'CO2'!G210+'abs CO2'!G210+'CH4'!G210*PCG!$C$5+N2O!G210*PCG!$C$6+HFC!G210+PFC!G210+'SF6'!G210</f>
        <v>4.5951500000000003</v>
      </c>
      <c r="H210" s="94">
        <f>+'CO2'!H210+'abs CO2'!H210+'CH4'!H210*PCG!$C$5+N2O!H210*PCG!$C$6+HFC!H210+PFC!H210+'SF6'!H210</f>
        <v>4.5240999999999989</v>
      </c>
      <c r="I210" s="94">
        <f>+'CO2'!I210+'abs CO2'!I210+'CH4'!I210*PCG!$C$5+N2O!I210*PCG!$C$6+HFC!I210+PFC!I210+'SF6'!I210</f>
        <v>4.4530499999999993</v>
      </c>
      <c r="J210" s="94">
        <f>+'CO2'!J210+'abs CO2'!J210+'CH4'!J210*PCG!$C$5+N2O!J210*PCG!$C$6+HFC!J210+PFC!J210+'SF6'!J210</f>
        <v>4.3819999999999997</v>
      </c>
      <c r="K210" s="94">
        <f>+'CO2'!K210+'abs CO2'!K210+'CH4'!K210*PCG!$C$5+N2O!K210*PCG!$C$6+HFC!K210+PFC!K210+'SF6'!K210</f>
        <v>4.2601500000000003</v>
      </c>
      <c r="L210" s="94">
        <f>+'CO2'!L210+'abs CO2'!L210+'CH4'!L210*PCG!$C$5+N2O!L210*PCG!$C$6+HFC!L210+PFC!L210+'SF6'!L210</f>
        <v>4.1382999999999992</v>
      </c>
      <c r="M210" s="94">
        <f>+'CO2'!M210+'abs CO2'!M210+'CH4'!M210*PCG!$C$5+N2O!M210*PCG!$C$6+HFC!M210+PFC!M210+'SF6'!M210</f>
        <v>4.016449999999999</v>
      </c>
      <c r="N210" s="94">
        <f>+'CO2'!N210+'abs CO2'!N210+'CH4'!N210*PCG!$C$5+N2O!N210*PCG!$C$6+HFC!N210+PFC!N210+'SF6'!N210</f>
        <v>3.8945999999999987</v>
      </c>
      <c r="O210" s="94">
        <f>+'CO2'!O210+'abs CO2'!O210+'CH4'!O210*PCG!$C$5+N2O!O210*PCG!$C$6+HFC!O210+PFC!O210+'SF6'!O210</f>
        <v>3.7727499999999989</v>
      </c>
      <c r="P210" s="94">
        <f>+'CO2'!P210+'abs CO2'!P210+'CH4'!P210*PCG!$C$5+N2O!P210*PCG!$C$6+HFC!P210+PFC!P210+'SF6'!P210</f>
        <v>3.6509</v>
      </c>
      <c r="Q210" s="94">
        <f>+'CO2'!Q210+'abs CO2'!Q210+'CH4'!Q210*PCG!$C$5+N2O!Q210*PCG!$C$6+HFC!Q210+PFC!Q210+'SF6'!Q210</f>
        <v>3.5290499999999994</v>
      </c>
      <c r="R210" s="94">
        <f>+'CO2'!R210+'abs CO2'!R210+'CH4'!R210*PCG!$C$5+N2O!R210*PCG!$C$6+HFC!R210+PFC!R210+'SF6'!R210</f>
        <v>3.4072</v>
      </c>
      <c r="S210" s="94">
        <f>+'CO2'!S210+'abs CO2'!S210+'CH4'!S210*PCG!$C$5+N2O!S210*PCG!$C$6+HFC!S210+PFC!S210+'SF6'!S210</f>
        <v>3.2853500000000002</v>
      </c>
      <c r="T210" s="94">
        <f>+'CO2'!T210+'abs CO2'!T210+'CH4'!T210*PCG!$C$5+N2O!T210*PCG!$C$6+HFC!T210+PFC!T210+'SF6'!T210</f>
        <v>3.1634999999999995</v>
      </c>
      <c r="U210" s="94">
        <f>+'CO2'!U210+'abs CO2'!U210+'CH4'!U210*PCG!$C$5+N2O!U210*PCG!$C$6+HFC!U210+PFC!U210+'SF6'!U210</f>
        <v>3.0416499999999997</v>
      </c>
      <c r="V210" s="94">
        <f>+'CO2'!V210+'abs CO2'!V210+'CH4'!V210*PCG!$C$5+N2O!V210*PCG!$C$6+HFC!V210+PFC!V210+'SF6'!V210</f>
        <v>2.9198</v>
      </c>
      <c r="W210" s="94">
        <f>+'CO2'!W210+'abs CO2'!W210+'CH4'!W210*PCG!$C$5+N2O!W210*PCG!$C$6+HFC!W210+PFC!W210+'SF6'!W210</f>
        <v>2.7979500000000002</v>
      </c>
      <c r="X210" s="94">
        <f>+'CO2'!X210+'abs CO2'!X210+'CH4'!X210*PCG!$C$5+N2O!X210*PCG!$C$6+HFC!X210+PFC!X210+'SF6'!X210</f>
        <v>2.6761000000000004</v>
      </c>
      <c r="Y210" s="94">
        <f>+'CO2'!Y210+'abs CO2'!Y210+'CH4'!Y210*PCG!$C$5+N2O!Y210*PCG!$C$6+HFC!Y210+PFC!Y210+'SF6'!Y210</f>
        <v>2.5542500000000001</v>
      </c>
      <c r="Z210" s="94">
        <f>+'CO2'!Z210+'abs CO2'!Z210+'CH4'!Z210*PCG!$C$5+N2O!Z210*PCG!$C$6+HFC!Z210+PFC!Z210+'SF6'!Z210</f>
        <v>2.4324000000000003</v>
      </c>
      <c r="AA210" s="94">
        <f>+'CO2'!AA210+'abs CO2'!AA210+'CH4'!AA210*PCG!$C$5+N2O!AA210*PCG!$C$6+HFC!AA210+PFC!AA210+'SF6'!AA210</f>
        <v>2.3105500000000005</v>
      </c>
      <c r="AB210" s="94">
        <f>+'CO2'!AB210+'abs CO2'!AB210+'CH4'!AB210*PCG!$C$5+N2O!AB210*PCG!$C$6+HFC!AB210+PFC!AB210+'SF6'!AB210</f>
        <v>2.1887000000000008</v>
      </c>
      <c r="AC210" s="94">
        <f>+'CO2'!AC210+'abs CO2'!AC210+'CH4'!AC210*PCG!$C$5+N2O!AC210*PCG!$C$6+HFC!AC210+PFC!AC210+'SF6'!AC210</f>
        <v>2.0668500000000005</v>
      </c>
      <c r="AD210" s="94">
        <f>+'CO2'!AD210+'abs CO2'!AD210+'CH4'!AD210*PCG!$C$5+N2O!AD210*PCG!$C$6+HFC!AD210+PFC!AD210+'SF6'!AD210</f>
        <v>1.9450000000000005</v>
      </c>
      <c r="AE210" s="94">
        <f>+'CO2'!AE210+'abs CO2'!AE210+'CH4'!AE210*PCG!$C$5+N2O!AE210*PCG!$C$6+HFC!AE210+PFC!AE210+'SF6'!AE210</f>
        <v>1.8231500000000012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4.2609999999999988E-2</v>
      </c>
      <c r="D212" s="94">
        <f>+'CO2'!D212+'abs CO2'!D212+'CH4'!D212*PCG!$C$5+N2O!D212*PCG!$C$6+HFC!D212+PFC!D212+'SF6'!D212</f>
        <v>4.2179999999999988E-2</v>
      </c>
      <c r="E212" s="94">
        <f>+'CO2'!E212+'abs CO2'!E212+'CH4'!E212*PCG!$C$5+N2O!E212*PCG!$C$6+HFC!E212+PFC!E212+'SF6'!E212</f>
        <v>4.1749999999999982E-2</v>
      </c>
      <c r="F212" s="94">
        <f>+'CO2'!F212+'abs CO2'!F212+'CH4'!F212*PCG!$C$5+N2O!F212*PCG!$C$6+HFC!F212+PFC!F212+'SF6'!F212</f>
        <v>4.1319999999999989E-2</v>
      </c>
      <c r="G212" s="94">
        <f>+'CO2'!G212+'abs CO2'!G212+'CH4'!G212*PCG!$C$5+N2O!G212*PCG!$C$6+HFC!G212+PFC!G212+'SF6'!G212</f>
        <v>4.0889999999999996E-2</v>
      </c>
      <c r="H212" s="94">
        <f>+'CO2'!H212+'abs CO2'!H212+'CH4'!H212*PCG!$C$5+N2O!H212*PCG!$C$6+HFC!H212+PFC!H212+'SF6'!H212</f>
        <v>4.0459999999999996E-2</v>
      </c>
      <c r="I212" s="94">
        <f>+'CO2'!I212+'abs CO2'!I212+'CH4'!I212*PCG!$C$5+N2O!I212*PCG!$C$6+HFC!I212+PFC!I212+'SF6'!I212</f>
        <v>4.0029999999999989E-2</v>
      </c>
      <c r="J212" s="94">
        <f>+'CO2'!J212+'abs CO2'!J212+'CH4'!J212*PCG!$C$5+N2O!J212*PCG!$C$6+HFC!J212+PFC!J212+'SF6'!J212</f>
        <v>3.9599999999999996E-2</v>
      </c>
      <c r="K212" s="94">
        <f>+'CO2'!K212+'abs CO2'!K212+'CH4'!K212*PCG!$C$5+N2O!K212*PCG!$C$6+HFC!K212+PFC!K212+'SF6'!K212</f>
        <v>4.3360000000000003E-2</v>
      </c>
      <c r="L212" s="94">
        <f>+'CO2'!L212+'abs CO2'!L212+'CH4'!L212*PCG!$C$5+N2O!L212*PCG!$C$6+HFC!L212+PFC!L212+'SF6'!L212</f>
        <v>4.7120000000000002E-2</v>
      </c>
      <c r="M212" s="94">
        <f>+'CO2'!M212+'abs CO2'!M212+'CH4'!M212*PCG!$C$5+N2O!M212*PCG!$C$6+HFC!M212+PFC!M212+'SF6'!M212</f>
        <v>5.0880000000000002E-2</v>
      </c>
      <c r="N212" s="94">
        <f>+'CO2'!N212+'abs CO2'!N212+'CH4'!N212*PCG!$C$5+N2O!N212*PCG!$C$6+HFC!N212+PFC!N212+'SF6'!N212</f>
        <v>5.4640000000000008E-2</v>
      </c>
      <c r="O212" s="94">
        <f>+'CO2'!O212+'abs CO2'!O212+'CH4'!O212*PCG!$C$5+N2O!O212*PCG!$C$6+HFC!O212+PFC!O212+'SF6'!O212</f>
        <v>5.8400000000000007E-2</v>
      </c>
      <c r="P212" s="94">
        <f>+'CO2'!P212+'abs CO2'!P212+'CH4'!P212*PCG!$C$5+N2O!P212*PCG!$C$6+HFC!P212+PFC!P212+'SF6'!P212</f>
        <v>6.2160000000000014E-2</v>
      </c>
      <c r="Q212" s="94">
        <f>+'CO2'!Q212+'abs CO2'!Q212+'CH4'!Q212*PCG!$C$5+N2O!Q212*PCG!$C$6+HFC!Q212+PFC!Q212+'SF6'!Q212</f>
        <v>6.5919999999999992E-2</v>
      </c>
      <c r="R212" s="94">
        <f>+'CO2'!R212+'abs CO2'!R212+'CH4'!R212*PCG!$C$5+N2O!R212*PCG!$C$6+HFC!R212+PFC!R212+'SF6'!R212</f>
        <v>6.9680000000000006E-2</v>
      </c>
      <c r="S212" s="94">
        <f>+'CO2'!S212+'abs CO2'!S212+'CH4'!S212*PCG!$C$5+N2O!S212*PCG!$C$6+HFC!S212+PFC!S212+'SF6'!S212</f>
        <v>7.3440000000000005E-2</v>
      </c>
      <c r="T212" s="94">
        <f>+'CO2'!T212+'abs CO2'!T212+'CH4'!T212*PCG!$C$5+N2O!T212*PCG!$C$6+HFC!T212+PFC!T212+'SF6'!T212</f>
        <v>7.7200000000000005E-2</v>
      </c>
      <c r="U212" s="94">
        <f>+'CO2'!U212+'abs CO2'!U212+'CH4'!U212*PCG!$C$5+N2O!U212*PCG!$C$6+HFC!U212+PFC!U212+'SF6'!U212</f>
        <v>8.095999999999999E-2</v>
      </c>
      <c r="V212" s="94">
        <f>+'CO2'!V212+'abs CO2'!V212+'CH4'!V212*PCG!$C$5+N2O!V212*PCG!$C$6+HFC!V212+PFC!V212+'SF6'!V212</f>
        <v>8.4719999999999976E-2</v>
      </c>
      <c r="W212" s="94">
        <f>+'CO2'!W212+'abs CO2'!W212+'CH4'!W212*PCG!$C$5+N2O!W212*PCG!$C$6+HFC!W212+PFC!W212+'SF6'!W212</f>
        <v>8.8479999999999975E-2</v>
      </c>
      <c r="X212" s="94">
        <f>+'CO2'!X212+'abs CO2'!X212+'CH4'!X212*PCG!$C$5+N2O!X212*PCG!$C$6+HFC!X212+PFC!X212+'SF6'!X212</f>
        <v>9.2239999999999961E-2</v>
      </c>
      <c r="Y212" s="94">
        <f>+'CO2'!Y212+'abs CO2'!Y212+'CH4'!Y212*PCG!$C$5+N2O!Y212*PCG!$C$6+HFC!Y212+PFC!Y212+'SF6'!Y212</f>
        <v>9.5999999999999946E-2</v>
      </c>
      <c r="Z212" s="94">
        <f>+'CO2'!Z212+'abs CO2'!Z212+'CH4'!Z212*PCG!$C$5+N2O!Z212*PCG!$C$6+HFC!Z212+PFC!Z212+'SF6'!Z212</f>
        <v>9.9759999999999932E-2</v>
      </c>
      <c r="AA212" s="94">
        <f>+'CO2'!AA212+'abs CO2'!AA212+'CH4'!AA212*PCG!$C$5+N2O!AA212*PCG!$C$6+HFC!AA212+PFC!AA212+'SF6'!AA212</f>
        <v>0.10351999999999993</v>
      </c>
      <c r="AB212" s="94">
        <f>+'CO2'!AB212+'abs CO2'!AB212+'CH4'!AB212*PCG!$C$5+N2O!AB212*PCG!$C$6+HFC!AB212+PFC!AB212+'SF6'!AB212</f>
        <v>0.10727999999999992</v>
      </c>
      <c r="AC212" s="94">
        <f>+'CO2'!AC212+'abs CO2'!AC212+'CH4'!AC212*PCG!$C$5+N2O!AC212*PCG!$C$6+HFC!AC212+PFC!AC212+'SF6'!AC212</f>
        <v>0.11103999999999992</v>
      </c>
      <c r="AD212" s="94">
        <f>+'CO2'!AD212+'abs CO2'!AD212+'CH4'!AD212*PCG!$C$5+N2O!AD212*PCG!$C$6+HFC!AD212+PFC!AD212+'SF6'!AD212</f>
        <v>0.1147999999999999</v>
      </c>
      <c r="AE212" s="94">
        <f>+'CO2'!AE212+'abs CO2'!AE212+'CH4'!AE212*PCG!$C$5+N2O!AE212*PCG!$C$6+HFC!AE212+PFC!AE212+'SF6'!AE212</f>
        <v>0.11855999999999989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</v>
      </c>
      <c r="D213" s="33">
        <f t="shared" si="53"/>
        <v>0</v>
      </c>
      <c r="E213" s="33">
        <f t="shared" si="53"/>
        <v>0</v>
      </c>
      <c r="F213" s="33">
        <f t="shared" si="53"/>
        <v>0</v>
      </c>
      <c r="G213" s="33">
        <f t="shared" si="53"/>
        <v>0</v>
      </c>
      <c r="H213" s="33">
        <f t="shared" si="53"/>
        <v>0</v>
      </c>
      <c r="I213" s="33">
        <f t="shared" si="53"/>
        <v>0</v>
      </c>
      <c r="J213" s="33">
        <f t="shared" si="53"/>
        <v>0</v>
      </c>
      <c r="K213" s="33">
        <f t="shared" si="53"/>
        <v>5.2500000000000008E-4</v>
      </c>
      <c r="L213" s="33">
        <f t="shared" si="53"/>
        <v>1.0500000000000002E-3</v>
      </c>
      <c r="M213" s="33">
        <f t="shared" si="53"/>
        <v>1.575E-3</v>
      </c>
      <c r="N213" s="33">
        <f t="shared" si="53"/>
        <v>2.1000000000000003E-3</v>
      </c>
      <c r="O213" s="33">
        <f t="shared" si="53"/>
        <v>2.6249999999999997E-3</v>
      </c>
      <c r="P213" s="33">
        <f t="shared" si="53"/>
        <v>3.15E-3</v>
      </c>
      <c r="Q213" s="33">
        <f t="shared" si="53"/>
        <v>3.6749999999999999E-3</v>
      </c>
      <c r="R213" s="33">
        <f t="shared" si="53"/>
        <v>4.2000000000000006E-3</v>
      </c>
      <c r="S213" s="33">
        <f t="shared" si="53"/>
        <v>4.725E-3</v>
      </c>
      <c r="T213" s="33">
        <f t="shared" si="53"/>
        <v>5.2499999999999995E-3</v>
      </c>
      <c r="U213" s="33">
        <f t="shared" si="53"/>
        <v>4.5937499999999989E-3</v>
      </c>
      <c r="V213" s="33">
        <f t="shared" si="53"/>
        <v>3.9375E-3</v>
      </c>
      <c r="W213" s="33">
        <f t="shared" si="53"/>
        <v>3.2812499999999999E-3</v>
      </c>
      <c r="X213" s="33">
        <f t="shared" si="53"/>
        <v>2.6249999999999997E-3</v>
      </c>
      <c r="Y213" s="33">
        <f t="shared" si="53"/>
        <v>1.96875E-3</v>
      </c>
      <c r="Z213" s="33">
        <f t="shared" si="53"/>
        <v>1.3124999999999999E-3</v>
      </c>
      <c r="AA213" s="33">
        <f t="shared" si="53"/>
        <v>6.5624999999999993E-4</v>
      </c>
      <c r="AB213" s="33">
        <f t="shared" si="53"/>
        <v>0</v>
      </c>
      <c r="AC213" s="33">
        <f t="shared" si="53"/>
        <v>0</v>
      </c>
      <c r="AD213" s="33">
        <f t="shared" si="53"/>
        <v>0</v>
      </c>
      <c r="AE213" s="33">
        <f t="shared" si="53"/>
        <v>0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</v>
      </c>
      <c r="D214" s="94">
        <f>+'CO2'!D214+'abs CO2'!D214+'CH4'!D214*PCG!$C$5+N2O!D214*PCG!$C$6+HFC!D214+PFC!D214+'SF6'!D214</f>
        <v>0</v>
      </c>
      <c r="E214" s="94">
        <f>+'CO2'!E214+'abs CO2'!E214+'CH4'!E214*PCG!$C$5+N2O!E214*PCG!$C$6+HFC!E214+PFC!E214+'SF6'!E214</f>
        <v>0</v>
      </c>
      <c r="F214" s="94">
        <f>+'CO2'!F214+'abs CO2'!F214+'CH4'!F214*PCG!$C$5+N2O!F214*PCG!$C$6+HFC!F214+PFC!F214+'SF6'!F214</f>
        <v>0</v>
      </c>
      <c r="G214" s="94">
        <f>+'CO2'!G214+'abs CO2'!G214+'CH4'!G214*PCG!$C$5+N2O!G214*PCG!$C$6+HFC!G214+PFC!G214+'SF6'!G214</f>
        <v>0</v>
      </c>
      <c r="H214" s="94">
        <f>+'CO2'!H214+'abs CO2'!H214+'CH4'!H214*PCG!$C$5+N2O!H214*PCG!$C$6+HFC!H214+PFC!H214+'SF6'!H214</f>
        <v>0</v>
      </c>
      <c r="I214" s="94">
        <f>+'CO2'!I214+'abs CO2'!I214+'CH4'!I214*PCG!$C$5+N2O!I214*PCG!$C$6+HFC!I214+PFC!I214+'SF6'!I214</f>
        <v>0</v>
      </c>
      <c r="J214" s="94">
        <f>+'CO2'!J214+'abs CO2'!J214+'CH4'!J214*PCG!$C$5+N2O!J214*PCG!$C$6+HFC!J214+PFC!J214+'SF6'!J214</f>
        <v>0</v>
      </c>
      <c r="K214" s="94">
        <f>+'CO2'!K214+'abs CO2'!K214+'CH4'!K214*PCG!$C$5+N2O!K214*PCG!$C$6+HFC!K214+PFC!K214+'SF6'!K214</f>
        <v>3.0000000000000003E-4</v>
      </c>
      <c r="L214" s="94">
        <f>+'CO2'!L214+'abs CO2'!L214+'CH4'!L214*PCG!$C$5+N2O!L214*PCG!$C$6+HFC!L214+PFC!L214+'SF6'!L214</f>
        <v>6.0000000000000006E-4</v>
      </c>
      <c r="M214" s="94">
        <f>+'CO2'!M214+'abs CO2'!M214+'CH4'!M214*PCG!$C$5+N2O!M214*PCG!$C$6+HFC!M214+PFC!M214+'SF6'!M214</f>
        <v>9.0000000000000019E-4</v>
      </c>
      <c r="N214" s="94">
        <f>+'CO2'!N214+'abs CO2'!N214+'CH4'!N214*PCG!$C$5+N2O!N214*PCG!$C$6+HFC!N214+PFC!N214+'SF6'!N214</f>
        <v>1.2000000000000001E-3</v>
      </c>
      <c r="O214" s="94">
        <f>+'CO2'!O214+'abs CO2'!O214+'CH4'!O214*PCG!$C$5+N2O!O214*PCG!$C$6+HFC!O214+PFC!O214+'SF6'!O214</f>
        <v>1.4999999999999998E-3</v>
      </c>
      <c r="P214" s="94">
        <f>+'CO2'!P214+'abs CO2'!P214+'CH4'!P214*PCG!$C$5+N2O!P214*PCG!$C$6+HFC!P214+PFC!P214+'SF6'!P214</f>
        <v>1.8E-3</v>
      </c>
      <c r="Q214" s="94">
        <f>+'CO2'!Q214+'abs CO2'!Q214+'CH4'!Q214*PCG!$C$5+N2O!Q214*PCG!$C$6+HFC!Q214+PFC!Q214+'SF6'!Q214</f>
        <v>2.0999999999999999E-3</v>
      </c>
      <c r="R214" s="94">
        <f>+'CO2'!R214+'abs CO2'!R214+'CH4'!R214*PCG!$C$5+N2O!R214*PCG!$C$6+HFC!R214+PFC!R214+'SF6'!R214</f>
        <v>2.4000000000000002E-3</v>
      </c>
      <c r="S214" s="94">
        <f>+'CO2'!S214+'abs CO2'!S214+'CH4'!S214*PCG!$C$5+N2O!S214*PCG!$C$6+HFC!S214+PFC!S214+'SF6'!S214</f>
        <v>2.6999999999999997E-3</v>
      </c>
      <c r="T214" s="94">
        <f>+'CO2'!T214+'abs CO2'!T214+'CH4'!T214*PCG!$C$5+N2O!T214*PCG!$C$6+HFC!T214+PFC!T214+'SF6'!T214</f>
        <v>2.9999999999999996E-3</v>
      </c>
      <c r="U214" s="94">
        <f>+'CO2'!U214+'abs CO2'!U214+'CH4'!U214*PCG!$C$5+N2O!U214*PCG!$C$6+HFC!U214+PFC!U214+'SF6'!U214</f>
        <v>2.6249999999999997E-3</v>
      </c>
      <c r="V214" s="94">
        <f>+'CO2'!V214+'abs CO2'!V214+'CH4'!V214*PCG!$C$5+N2O!V214*PCG!$C$6+HFC!V214+PFC!V214+'SF6'!V214</f>
        <v>2.2499999999999998E-3</v>
      </c>
      <c r="W214" s="94">
        <f>+'CO2'!W214+'abs CO2'!W214+'CH4'!W214*PCG!$C$5+N2O!W214*PCG!$C$6+HFC!W214+PFC!W214+'SF6'!W214</f>
        <v>1.8749999999999999E-3</v>
      </c>
      <c r="X214" s="94">
        <f>+'CO2'!X214+'abs CO2'!X214+'CH4'!X214*PCG!$C$5+N2O!X214*PCG!$C$6+HFC!X214+PFC!X214+'SF6'!X214</f>
        <v>1.4999999999999998E-3</v>
      </c>
      <c r="Y214" s="94">
        <f>+'CO2'!Y214+'abs CO2'!Y214+'CH4'!Y214*PCG!$C$5+N2O!Y214*PCG!$C$6+HFC!Y214+PFC!Y214+'SF6'!Y214</f>
        <v>1.1249999999999999E-3</v>
      </c>
      <c r="Z214" s="94">
        <f>+'CO2'!Z214+'abs CO2'!Z214+'CH4'!Z214*PCG!$C$5+N2O!Z214*PCG!$C$6+HFC!Z214+PFC!Z214+'SF6'!Z214</f>
        <v>7.4999999999999991E-4</v>
      </c>
      <c r="AA214" s="94">
        <f>+'CO2'!AA214+'abs CO2'!AA214+'CH4'!AA214*PCG!$C$5+N2O!AA214*PCG!$C$6+HFC!AA214+PFC!AA214+'SF6'!AA214</f>
        <v>3.7499999999999995E-4</v>
      </c>
      <c r="AB214" s="94">
        <f>+'CO2'!AB214+'abs CO2'!AB214+'CH4'!AB214*PCG!$C$5+N2O!AB214*PCG!$C$6+HFC!AB214+PFC!AB214+'SF6'!AB214</f>
        <v>0</v>
      </c>
      <c r="AC214" s="94">
        <f>+'CO2'!AC214+'abs CO2'!AC214+'CH4'!AC214*PCG!$C$5+N2O!AC214*PCG!$C$6+HFC!AC214+PFC!AC214+'SF6'!AC214</f>
        <v>0</v>
      </c>
      <c r="AD214" s="94">
        <f>+'CO2'!AD214+'abs CO2'!AD214+'CH4'!AD214*PCG!$C$5+N2O!AD214*PCG!$C$6+HFC!AD214+PFC!AD214+'SF6'!AD214</f>
        <v>0</v>
      </c>
      <c r="AE214" s="94">
        <f>+'CO2'!AE214+'abs CO2'!AE214+'CH4'!AE214*PCG!$C$5+N2O!AE214*PCG!$C$6+HFC!AE214+PFC!AE214+'SF6'!AE214</f>
        <v>0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2.2499999999999999E-4</v>
      </c>
      <c r="L215" s="94">
        <f>+'CO2'!L215+'abs CO2'!L215+'CH4'!L215*PCG!$C$5+N2O!L215*PCG!$C$6+HFC!L215+PFC!L215+'SF6'!L215</f>
        <v>4.4999999999999999E-4</v>
      </c>
      <c r="M215" s="94">
        <f>+'CO2'!M215+'abs CO2'!M215+'CH4'!M215*PCG!$C$5+N2O!M215*PCG!$C$6+HFC!M215+PFC!M215+'SF6'!M215</f>
        <v>6.7499999999999993E-4</v>
      </c>
      <c r="N215" s="94">
        <f>+'CO2'!N215+'abs CO2'!N215+'CH4'!N215*PCG!$C$5+N2O!N215*PCG!$C$6+HFC!N215+PFC!N215+'SF6'!N215</f>
        <v>8.9999999999999998E-4</v>
      </c>
      <c r="O215" s="94">
        <f>+'CO2'!O215+'abs CO2'!O215+'CH4'!O215*PCG!$C$5+N2O!O215*PCG!$C$6+HFC!O215+PFC!O215+'SF6'!O215</f>
        <v>1.1249999999999999E-3</v>
      </c>
      <c r="P215" s="94">
        <f>+'CO2'!P215+'abs CO2'!P215+'CH4'!P215*PCG!$C$5+N2O!P215*PCG!$C$6+HFC!P215+PFC!P215+'SF6'!P215</f>
        <v>1.3499999999999999E-3</v>
      </c>
      <c r="Q215" s="94">
        <f>+'CO2'!Q215+'abs CO2'!Q215+'CH4'!Q215*PCG!$C$5+N2O!Q215*PCG!$C$6+HFC!Q215+PFC!Q215+'SF6'!Q215</f>
        <v>1.575E-3</v>
      </c>
      <c r="R215" s="94">
        <f>+'CO2'!R215+'abs CO2'!R215+'CH4'!R215*PCG!$C$5+N2O!R215*PCG!$C$6+HFC!R215+PFC!R215+'SF6'!R215</f>
        <v>1.8E-3</v>
      </c>
      <c r="S215" s="94">
        <f>+'CO2'!S215+'abs CO2'!S215+'CH4'!S215*PCG!$C$5+N2O!S215*PCG!$C$6+HFC!S215+PFC!S215+'SF6'!S215</f>
        <v>2.0249999999999999E-3</v>
      </c>
      <c r="T215" s="94">
        <f>+'CO2'!T215+'abs CO2'!T215+'CH4'!T215*PCG!$C$5+N2O!T215*PCG!$C$6+HFC!T215+PFC!T215+'SF6'!T215</f>
        <v>2.2499999999999998E-3</v>
      </c>
      <c r="U215" s="94">
        <f>+'CO2'!U215+'abs CO2'!U215+'CH4'!U215*PCG!$C$5+N2O!U215*PCG!$C$6+HFC!U215+PFC!U215+'SF6'!U215</f>
        <v>1.9687499999999996E-3</v>
      </c>
      <c r="V215" s="94">
        <f>+'CO2'!V215+'abs CO2'!V215+'CH4'!V215*PCG!$C$5+N2O!V215*PCG!$C$6+HFC!V215+PFC!V215+'SF6'!V215</f>
        <v>1.6875E-3</v>
      </c>
      <c r="W215" s="94">
        <f>+'CO2'!W215+'abs CO2'!W215+'CH4'!W215*PCG!$C$5+N2O!W215*PCG!$C$6+HFC!W215+PFC!W215+'SF6'!W215</f>
        <v>1.4062499999999999E-3</v>
      </c>
      <c r="X215" s="94">
        <f>+'CO2'!X215+'abs CO2'!X215+'CH4'!X215*PCG!$C$5+N2O!X215*PCG!$C$6+HFC!X215+PFC!X215+'SF6'!X215</f>
        <v>1.1249999999999999E-3</v>
      </c>
      <c r="Y215" s="94">
        <f>+'CO2'!Y215+'abs CO2'!Y215+'CH4'!Y215*PCG!$C$5+N2O!Y215*PCG!$C$6+HFC!Y215+PFC!Y215+'SF6'!Y215</f>
        <v>8.4374999999999999E-4</v>
      </c>
      <c r="Z215" s="94">
        <f>+'CO2'!Z215+'abs CO2'!Z215+'CH4'!Z215*PCG!$C$5+N2O!Z215*PCG!$C$6+HFC!Z215+PFC!Z215+'SF6'!Z215</f>
        <v>5.6249999999999996E-4</v>
      </c>
      <c r="AA215" s="94">
        <f>+'CO2'!AA215+'abs CO2'!AA215+'CH4'!AA215*PCG!$C$5+N2O!AA215*PCG!$C$6+HFC!AA215+PFC!AA215+'SF6'!AA215</f>
        <v>2.8124999999999998E-4</v>
      </c>
      <c r="AB215" s="94">
        <f>+'CO2'!AB215+'abs CO2'!AB215+'CH4'!AB215*PCG!$C$5+N2O!AB215*PCG!$C$6+HFC!AB215+PFC!AB215+'SF6'!AB215</f>
        <v>0</v>
      </c>
      <c r="AC215" s="94">
        <f>+'CO2'!AC215+'abs CO2'!AC215+'CH4'!AC215*PCG!$C$5+N2O!AC215*PCG!$C$6+HFC!AC215+PFC!AC215+'SF6'!AC215</f>
        <v>0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9.6909729986908317</v>
      </c>
      <c r="D216" s="33">
        <f t="shared" si="54"/>
        <v>9.7376324545619077</v>
      </c>
      <c r="E216" s="33">
        <f t="shared" si="54"/>
        <v>9.8273487932549202</v>
      </c>
      <c r="F216" s="33">
        <f t="shared" si="54"/>
        <v>9.9805134199899292</v>
      </c>
      <c r="G216" s="33">
        <f t="shared" si="54"/>
        <v>10.199749543778029</v>
      </c>
      <c r="H216" s="33">
        <f t="shared" si="54"/>
        <v>10.191551354029855</v>
      </c>
      <c r="I216" s="33">
        <f t="shared" si="54"/>
        <v>10.321162152218555</v>
      </c>
      <c r="J216" s="33">
        <f t="shared" si="54"/>
        <v>10.844366914585953</v>
      </c>
      <c r="K216" s="33">
        <f t="shared" si="54"/>
        <v>10.815777805094354</v>
      </c>
      <c r="L216" s="33">
        <f t="shared" si="54"/>
        <v>10.802589245936339</v>
      </c>
      <c r="M216" s="33">
        <f t="shared" si="54"/>
        <v>10.606777816810087</v>
      </c>
      <c r="N216" s="33">
        <f t="shared" si="54"/>
        <v>10.089411684214799</v>
      </c>
      <c r="O216" s="33">
        <f t="shared" si="54"/>
        <v>10.044908026005228</v>
      </c>
      <c r="P216" s="33">
        <f t="shared" si="54"/>
        <v>9.8498324849055816</v>
      </c>
      <c r="Q216" s="33">
        <f t="shared" si="54"/>
        <v>9.9905153356822289</v>
      </c>
      <c r="R216" s="33">
        <f t="shared" si="54"/>
        <v>9.9953616130435936</v>
      </c>
      <c r="S216" s="33">
        <f t="shared" si="54"/>
        <v>9.9157833448338444</v>
      </c>
      <c r="T216" s="33">
        <f t="shared" si="54"/>
        <v>9.8572013837344112</v>
      </c>
      <c r="U216" s="33">
        <f t="shared" si="54"/>
        <v>9.9303804244728884</v>
      </c>
      <c r="V216" s="33">
        <f t="shared" si="54"/>
        <v>9.9571773138377786</v>
      </c>
      <c r="W216" s="33">
        <f t="shared" si="54"/>
        <v>10.085538746184755</v>
      </c>
      <c r="X216" s="33">
        <f t="shared" si="54"/>
        <v>9.5814445159728923</v>
      </c>
      <c r="Y216" s="33">
        <f t="shared" si="54"/>
        <v>9.9410447494949885</v>
      </c>
      <c r="Z216" s="33">
        <f t="shared" si="54"/>
        <v>9.2757333416498753</v>
      </c>
      <c r="AA216" s="33">
        <f t="shared" si="54"/>
        <v>9.3498147295792151</v>
      </c>
      <c r="AB216" s="33">
        <f t="shared" si="54"/>
        <v>9.4016432705259803</v>
      </c>
      <c r="AC216" s="33">
        <f t="shared" si="54"/>
        <v>9.7781614168835862</v>
      </c>
      <c r="AD216" s="33">
        <f t="shared" si="54"/>
        <v>10.123290905057912</v>
      </c>
      <c r="AE216" s="33">
        <f t="shared" si="54"/>
        <v>10.533558559697813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3.1868089623784863</v>
      </c>
      <c r="D217" s="33">
        <f t="shared" si="55"/>
        <v>3.2376718077407394</v>
      </c>
      <c r="E217" s="33">
        <f t="shared" si="55"/>
        <v>3.3522630682612329</v>
      </c>
      <c r="F217" s="33">
        <f t="shared" si="55"/>
        <v>3.5012747221846543</v>
      </c>
      <c r="G217" s="33">
        <f t="shared" si="55"/>
        <v>3.6436585618535413</v>
      </c>
      <c r="H217" s="33">
        <f t="shared" si="55"/>
        <v>3.7210061428717163</v>
      </c>
      <c r="I217" s="33">
        <f t="shared" si="55"/>
        <v>3.8034475314633216</v>
      </c>
      <c r="J217" s="33">
        <f t="shared" si="55"/>
        <v>4.0584879881854281</v>
      </c>
      <c r="K217" s="33">
        <f t="shared" si="55"/>
        <v>3.9686925665062183</v>
      </c>
      <c r="L217" s="33">
        <f t="shared" si="55"/>
        <v>3.8539071492189829</v>
      </c>
      <c r="M217" s="33">
        <f t="shared" si="55"/>
        <v>3.7474571864467459</v>
      </c>
      <c r="N217" s="33">
        <f t="shared" si="55"/>
        <v>3.6924921311408996</v>
      </c>
      <c r="O217" s="33">
        <f t="shared" si="55"/>
        <v>3.5826297748741731</v>
      </c>
      <c r="P217" s="33">
        <f t="shared" si="55"/>
        <v>3.4702451771896188</v>
      </c>
      <c r="Q217" s="33">
        <f t="shared" si="55"/>
        <v>3.3875239112134423</v>
      </c>
      <c r="R217" s="33">
        <f t="shared" si="55"/>
        <v>3.2924139105050454</v>
      </c>
      <c r="S217" s="33">
        <f t="shared" si="55"/>
        <v>3.2024445544548219</v>
      </c>
      <c r="T217" s="33">
        <f t="shared" si="55"/>
        <v>3.1006465458378933</v>
      </c>
      <c r="U217" s="33">
        <f t="shared" si="55"/>
        <v>2.9795328648173989</v>
      </c>
      <c r="V217" s="33">
        <f t="shared" si="55"/>
        <v>2.8134471888595618</v>
      </c>
      <c r="W217" s="33">
        <f t="shared" si="55"/>
        <v>2.704879182267522</v>
      </c>
      <c r="X217" s="33">
        <f t="shared" si="55"/>
        <v>2.5815286069038121</v>
      </c>
      <c r="Y217" s="33">
        <f t="shared" si="55"/>
        <v>2.6880589915272379</v>
      </c>
      <c r="Z217" s="33">
        <f t="shared" si="55"/>
        <v>2.7961966745105507</v>
      </c>
      <c r="AA217" s="33">
        <f t="shared" si="55"/>
        <v>2.6569194563790219</v>
      </c>
      <c r="AB217" s="33">
        <f t="shared" si="55"/>
        <v>2.5012556046115018</v>
      </c>
      <c r="AC217" s="33">
        <f t="shared" si="55"/>
        <v>2.4893832144550765</v>
      </c>
      <c r="AD217" s="33">
        <f t="shared" si="55"/>
        <v>2.4821977275812728</v>
      </c>
      <c r="AE217" s="33">
        <f t="shared" si="55"/>
        <v>2.4750122407074686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1.8809339506402851</v>
      </c>
      <c r="D218" s="94">
        <f>+'CO2'!D218+'abs CO2'!D218+'CH4'!D218*PCG!$C$5+N2O!D218*PCG!$C$6+HFC!D218+PFC!D218+'SF6'!D218</f>
        <v>1.9026949619250961</v>
      </c>
      <c r="E218" s="94">
        <f>+'CO2'!E218+'abs CO2'!E218+'CH4'!E218*PCG!$C$5+N2O!E218*PCG!$C$6+HFC!E218+PFC!E218+'SF6'!E218</f>
        <v>1.9848499560135555</v>
      </c>
      <c r="F218" s="94">
        <f>+'CO2'!F218+'abs CO2'!F218+'CH4'!F218*PCG!$C$5+N2O!F218*PCG!$C$6+HFC!F218+PFC!F218+'SF6'!F218</f>
        <v>2.0721697117075424</v>
      </c>
      <c r="G218" s="94">
        <f>+'CO2'!G218+'abs CO2'!G218+'CH4'!G218*PCG!$C$5+N2O!G218*PCG!$C$6+HFC!G218+PFC!G218+'SF6'!G218</f>
        <v>2.1589144952206416</v>
      </c>
      <c r="H218" s="94">
        <f>+'CO2'!H218+'abs CO2'!H218+'CH4'!H218*PCG!$C$5+N2O!H218*PCG!$C$6+HFC!H218+PFC!H218+'SF6'!H218</f>
        <v>2.2226053060671647</v>
      </c>
      <c r="I218" s="94">
        <f>+'CO2'!I218+'abs CO2'!I218+'CH4'!I218*PCG!$C$5+N2O!I218*PCG!$C$6+HFC!I218+PFC!I218+'SF6'!I218</f>
        <v>2.2736735212066908</v>
      </c>
      <c r="J218" s="94">
        <f>+'CO2'!J218+'abs CO2'!J218+'CH4'!J218*PCG!$C$5+N2O!J218*PCG!$C$6+HFC!J218+PFC!J218+'SF6'!J218</f>
        <v>2.4531766896200558</v>
      </c>
      <c r="K218" s="94">
        <f>+'CO2'!K218+'abs CO2'!K218+'CH4'!K218*PCG!$C$5+N2O!K218*PCG!$C$6+HFC!K218+PFC!K218+'SF6'!K218</f>
        <v>2.347247943084112</v>
      </c>
      <c r="L218" s="94">
        <f>+'CO2'!L218+'abs CO2'!L218+'CH4'!L218*PCG!$C$5+N2O!L218*PCG!$C$6+HFC!L218+PFC!L218+'SF6'!L218</f>
        <v>2.2166055629262678</v>
      </c>
      <c r="M218" s="94">
        <f>+'CO2'!M218+'abs CO2'!M218+'CH4'!M218*PCG!$C$5+N2O!M218*PCG!$C$6+HFC!M218+PFC!M218+'SF6'!M218</f>
        <v>2.0945723134891963</v>
      </c>
      <c r="N218" s="94">
        <f>+'CO2'!N218+'abs CO2'!N218+'CH4'!N218*PCG!$C$5+N2O!N218*PCG!$C$6+HFC!N218+PFC!N218+'SF6'!N218</f>
        <v>2.0242949895960867</v>
      </c>
      <c r="O218" s="94">
        <f>+'CO2'!O218+'abs CO2'!O218+'CH4'!O218*PCG!$C$5+N2O!O218*PCG!$C$6+HFC!O218+PFC!O218+'SF6'!O218</f>
        <v>1.8993887520435289</v>
      </c>
      <c r="P218" s="94">
        <f>+'CO2'!P218+'abs CO2'!P218+'CH4'!P218*PCG!$C$5+N2O!P218*PCG!$C$6+HFC!P218+PFC!P218+'SF6'!P218</f>
        <v>1.7722260566479813</v>
      </c>
      <c r="Q218" s="94">
        <f>+'CO2'!Q218+'abs CO2'!Q218+'CH4'!Q218*PCG!$C$5+N2O!Q218*PCG!$C$6+HFC!Q218+PFC!Q218+'SF6'!Q218</f>
        <v>1.6749898995542991</v>
      </c>
      <c r="R218" s="94">
        <f>+'CO2'!R218+'abs CO2'!R218+'CH4'!R218*PCG!$C$5+N2O!R218*PCG!$C$6+HFC!R218+PFC!R218+'SF6'!R218</f>
        <v>1.5656256637802755</v>
      </c>
      <c r="S218" s="94">
        <f>+'CO2'!S218+'abs CO2'!S218+'CH4'!S218*PCG!$C$5+N2O!S218*PCG!$C$6+HFC!S218+PFC!S218+'SF6'!S218</f>
        <v>1.4616602043082629</v>
      </c>
      <c r="T218" s="94">
        <f>+'CO2'!T218+'abs CO2'!T218+'CH4'!T218*PCG!$C$5+N2O!T218*PCG!$C$6+HFC!T218+PFC!T218+'SF6'!T218</f>
        <v>1.346121725332516</v>
      </c>
      <c r="U218" s="94">
        <f>+'CO2'!U218+'abs CO2'!U218+'CH4'!U218*PCG!$C$5+N2O!U218*PCG!$C$6+HFC!U218+PFC!U218+'SF6'!U218</f>
        <v>1.3103612950045895</v>
      </c>
      <c r="V218" s="94">
        <f>+'CO2'!V218+'abs CO2'!V218+'CH4'!V218*PCG!$C$5+N2O!V218*PCG!$C$6+HFC!V218+PFC!V218+'SF6'!V218</f>
        <v>1.2294624675306991</v>
      </c>
      <c r="W218" s="94">
        <f>+'CO2'!W218+'abs CO2'!W218+'CH4'!W218*PCG!$C$5+N2O!W218*PCG!$C$6+HFC!W218+PFC!W218+'SF6'!W218</f>
        <v>1.2059214499319455</v>
      </c>
      <c r="X218" s="94">
        <f>+'CO2'!X218+'abs CO2'!X218+'CH4'!X218*PCG!$C$5+N2O!X218*PCG!$C$6+HFC!X218+PFC!X218+'SF6'!X218</f>
        <v>1.1674444704305678</v>
      </c>
      <c r="Y218" s="94">
        <f>+'CO2'!Y218+'abs CO2'!Y218+'CH4'!Y218*PCG!$C$5+N2O!Y218*PCG!$C$6+HFC!Y218+PFC!Y218+'SF6'!Y218</f>
        <v>1.2219198947980101</v>
      </c>
      <c r="Z218" s="94">
        <f>+'CO2'!Z218+'abs CO2'!Z218+'CH4'!Z218*PCG!$C$5+N2O!Z218*PCG!$C$6+HFC!Z218+PFC!Z218+'SF6'!Z218</f>
        <v>1.2785495494605015</v>
      </c>
      <c r="AA218" s="94">
        <f>+'CO2'!AA218+'abs CO2'!AA218+'CH4'!AA218*PCG!$C$5+N2O!AA218*PCG!$C$6+HFC!AA218+PFC!AA218+'SF6'!AA218</f>
        <v>1.2186616717796943</v>
      </c>
      <c r="AB218" s="94">
        <f>+'CO2'!AB218+'abs CO2'!AB218+'CH4'!AB218*PCG!$C$5+N2O!AB218*PCG!$C$6+HFC!AB218+PFC!AB218+'SF6'!AB218</f>
        <v>1.1416682343273015</v>
      </c>
      <c r="AC218" s="94">
        <f>+'CO2'!AC218+'abs CO2'!AC218+'CH4'!AC218*PCG!$C$5+N2O!AC218*PCG!$C$6+HFC!AC218+PFC!AC218+'SF6'!AC218</f>
        <v>1.1463026628393695</v>
      </c>
      <c r="AD218" s="94">
        <f>+'CO2'!AD218+'abs CO2'!AD218+'CH4'!AD218*PCG!$C$5+N2O!AD218*PCG!$C$6+HFC!AD218+PFC!AD218+'SF6'!AD218</f>
        <v>1.1542298068805739</v>
      </c>
      <c r="AE218" s="94">
        <f>+'CO2'!AE218+'abs CO2'!AE218+'CH4'!AE218*PCG!$C$5+N2O!AE218*PCG!$C$6+HFC!AE218+PFC!AE218+'SF6'!AE218</f>
        <v>1.1621569509217784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1.3058750117382014</v>
      </c>
      <c r="D219" s="33">
        <f t="shared" si="56"/>
        <v>1.3349768458156432</v>
      </c>
      <c r="E219" s="33">
        <f t="shared" si="56"/>
        <v>1.3674131122476771</v>
      </c>
      <c r="F219" s="33">
        <f t="shared" si="56"/>
        <v>1.4291050104771119</v>
      </c>
      <c r="G219" s="33">
        <f t="shared" si="56"/>
        <v>1.4847440666328997</v>
      </c>
      <c r="H219" s="33">
        <f t="shared" si="56"/>
        <v>1.4984008368045516</v>
      </c>
      <c r="I219" s="33">
        <f t="shared" si="56"/>
        <v>1.5297740102566308</v>
      </c>
      <c r="J219" s="33">
        <f t="shared" si="56"/>
        <v>1.6053112985653728</v>
      </c>
      <c r="K219" s="33">
        <f t="shared" si="56"/>
        <v>1.6214446234221063</v>
      </c>
      <c r="L219" s="33">
        <f t="shared" si="56"/>
        <v>1.6373015862927152</v>
      </c>
      <c r="M219" s="33">
        <f t="shared" si="56"/>
        <v>1.6528848729575498</v>
      </c>
      <c r="N219" s="33">
        <f t="shared" si="56"/>
        <v>1.6681971415448129</v>
      </c>
      <c r="O219" s="33">
        <f t="shared" si="56"/>
        <v>1.6832410228306443</v>
      </c>
      <c r="P219" s="33">
        <f t="shared" si="56"/>
        <v>1.6980191205416373</v>
      </c>
      <c r="Q219" s="33">
        <f t="shared" si="56"/>
        <v>1.7125340116591432</v>
      </c>
      <c r="R219" s="33">
        <f t="shared" si="56"/>
        <v>1.7267882467247699</v>
      </c>
      <c r="S219" s="33">
        <f t="shared" si="56"/>
        <v>1.740784350146559</v>
      </c>
      <c r="T219" s="33">
        <f t="shared" si="56"/>
        <v>1.7545248205053772</v>
      </c>
      <c r="U219" s="33">
        <f t="shared" si="56"/>
        <v>1.6691715698128093</v>
      </c>
      <c r="V219" s="33">
        <f t="shared" si="56"/>
        <v>1.5839847213288625</v>
      </c>
      <c r="W219" s="33">
        <f t="shared" si="56"/>
        <v>1.4989577323355763</v>
      </c>
      <c r="X219" s="33">
        <f t="shared" si="56"/>
        <v>1.4140841364732446</v>
      </c>
      <c r="Y219" s="33">
        <f t="shared" si="56"/>
        <v>1.466139096729228</v>
      </c>
      <c r="Z219" s="33">
        <f t="shared" si="56"/>
        <v>1.5176471250500492</v>
      </c>
      <c r="AA219" s="33">
        <f t="shared" si="56"/>
        <v>1.4382577845993276</v>
      </c>
      <c r="AB219" s="33">
        <f t="shared" si="56"/>
        <v>1.3595873702842003</v>
      </c>
      <c r="AC219" s="33">
        <f t="shared" si="56"/>
        <v>1.3430805516157069</v>
      </c>
      <c r="AD219" s="33">
        <f t="shared" si="56"/>
        <v>1.3279679207006987</v>
      </c>
      <c r="AE219" s="33">
        <f t="shared" si="56"/>
        <v>1.3128552897856904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0.44039755484357884</v>
      </c>
      <c r="D220" s="94">
        <f>+'CO2'!D220+'abs CO2'!D220+'CH4'!D220*PCG!$C$5+N2O!D220*PCG!$C$6+HFC!D220+PFC!D220+'SF6'!D220</f>
        <v>0.43926274508854829</v>
      </c>
      <c r="E220" s="94">
        <f>+'CO2'!E220+'abs CO2'!E220+'CH4'!E220*PCG!$C$5+N2O!E220*PCG!$C$6+HFC!E220+PFC!E220+'SF6'!E220</f>
        <v>0.45524991502147083</v>
      </c>
      <c r="F220" s="94">
        <f>+'CO2'!F220+'abs CO2'!F220+'CH4'!F220*PCG!$C$5+N2O!F220*PCG!$C$6+HFC!F220+PFC!F220+'SF6'!F220</f>
        <v>0.46953370981463211</v>
      </c>
      <c r="G220" s="94">
        <f>+'CO2'!G220+'abs CO2'!G220+'CH4'!G220*PCG!$C$5+N2O!G220*PCG!$C$6+HFC!G220+PFC!G220+'SF6'!G220</f>
        <v>0.4826387920712128</v>
      </c>
      <c r="H220" s="94">
        <f>+'CO2'!H220+'abs CO2'!H220+'CH4'!H220*PCG!$C$5+N2O!H220*PCG!$C$6+HFC!H220+PFC!H220+'SF6'!H220</f>
        <v>0.48826023123472562</v>
      </c>
      <c r="I220" s="94">
        <f>+'CO2'!I220+'abs CO2'!I220+'CH4'!I220*PCG!$C$5+N2O!I220*PCG!$C$6+HFC!I220+PFC!I220+'SF6'!I220</f>
        <v>0.49649629259264744</v>
      </c>
      <c r="J220" s="94">
        <f>+'CO2'!J220+'abs CO2'!J220+'CH4'!J220*PCG!$C$5+N2O!J220*PCG!$C$6+HFC!J220+PFC!J220+'SF6'!J220</f>
        <v>0.53710579398708391</v>
      </c>
      <c r="K220" s="94">
        <f>+'CO2'!K220+'abs CO2'!K220+'CH4'!K220*PCG!$C$5+N2O!K220*PCG!$C$6+HFC!K220+PFC!K220+'SF6'!K220</f>
        <v>0.54793146639950818</v>
      </c>
      <c r="L220" s="94">
        <f>+'CO2'!L220+'abs CO2'!L220+'CH4'!L220*PCG!$C$5+N2O!L220*PCG!$C$6+HFC!L220+PFC!L220+'SF6'!L220</f>
        <v>0.55850943178117884</v>
      </c>
      <c r="M220" s="94">
        <f>+'CO2'!M220+'abs CO2'!M220+'CH4'!M220*PCG!$C$5+N2O!M220*PCG!$C$6+HFC!M220+PFC!M220+'SF6'!M220</f>
        <v>0.56884254134960477</v>
      </c>
      <c r="N220" s="94">
        <f>+'CO2'!N220+'abs CO2'!N220+'CH4'!N220*PCG!$C$5+N2O!N220*PCG!$C$6+HFC!N220+PFC!N220+'SF6'!N220</f>
        <v>0.5789336145248658</v>
      </c>
      <c r="O220" s="94">
        <f>+'CO2'!O220+'abs CO2'!O220+'CH4'!O220*PCG!$C$5+N2O!O220*PCG!$C$6+HFC!O220+PFC!O220+'SF6'!O220</f>
        <v>0.58878543941160255</v>
      </c>
      <c r="P220" s="94">
        <f>+'CO2'!P220+'abs CO2'!P220+'CH4'!P220*PCG!$C$5+N2O!P220*PCG!$C$6+HFC!P220+PFC!P220+'SF6'!P220</f>
        <v>0.59840077327245489</v>
      </c>
      <c r="Q220" s="94">
        <f>+'CO2'!Q220+'abs CO2'!Q220+'CH4'!Q220*PCG!$C$5+N2O!Q220*PCG!$C$6+HFC!Q220+PFC!Q220+'SF6'!Q220</f>
        <v>0.6077823429931225</v>
      </c>
      <c r="R220" s="94">
        <f>+'CO2'!R220+'abs CO2'!R220+'CH4'!R220*PCG!$C$5+N2O!R220*PCG!$C$6+HFC!R220+PFC!R220+'SF6'!R220</f>
        <v>0.61693284553923189</v>
      </c>
      <c r="S220" s="94">
        <f>+'CO2'!S220+'abs CO2'!S220+'CH4'!S220*PCG!$C$5+N2O!S220*PCG!$C$6+HFC!S220+PFC!S220+'SF6'!S220</f>
        <v>0.62585494840516087</v>
      </c>
      <c r="T220" s="94">
        <f>+'CO2'!T220+'abs CO2'!T220+'CH4'!T220*PCG!$C$5+N2O!T220*PCG!$C$6+HFC!T220+PFC!T220+'SF6'!T220</f>
        <v>0.63455129005501376</v>
      </c>
      <c r="U220" s="94">
        <f>+'CO2'!U220+'abs CO2'!U220+'CH4'!U220*PCG!$C$5+N2O!U220*PCG!$C$6+HFC!U220+PFC!U220+'SF6'!U220</f>
        <v>0.60095416756873277</v>
      </c>
      <c r="V220" s="94">
        <f>+'CO2'!V220+'abs CO2'!V220+'CH4'!V220*PCG!$C$5+N2O!V220*PCG!$C$6+HFC!V220+PFC!V220+'SF6'!V220</f>
        <v>0.56791127233422189</v>
      </c>
      <c r="W220" s="94">
        <f>+'CO2'!W220+'abs CO2'!W220+'CH4'!W220*PCG!$C$5+N2O!W220*PCG!$C$6+HFC!W220+PFC!W220+'SF6'!W220</f>
        <v>0.53541661836484256</v>
      </c>
      <c r="X220" s="94">
        <f>+'CO2'!X220+'abs CO2'!X220+'CH4'!X220*PCG!$C$5+N2O!X220*PCG!$C$6+HFC!X220+PFC!X220+'SF6'!X220</f>
        <v>0.50346428489687867</v>
      </c>
      <c r="Y220" s="94">
        <f>+'CO2'!Y220+'abs CO2'!Y220+'CH4'!Y220*PCG!$C$5+N2O!Y220*PCG!$C$6+HFC!Y220+PFC!Y220+'SF6'!Y220</f>
        <v>0.53605988515779801</v>
      </c>
      <c r="Z220" s="94">
        <f>+'CO2'!Z220+'abs CO2'!Z220+'CH4'!Z220*PCG!$C$5+N2O!Z220*PCG!$C$6+HFC!Z220+PFC!Z220+'SF6'!Z220</f>
        <v>0.56799823056110699</v>
      </c>
      <c r="AA220" s="94">
        <f>+'CO2'!AA220+'abs CO2'!AA220+'CH4'!AA220*PCG!$C$5+N2O!AA220*PCG!$C$6+HFC!AA220+PFC!AA220+'SF6'!AA220</f>
        <v>0.52354453593014216</v>
      </c>
      <c r="AB220" s="94">
        <f>+'CO2'!AB220+'abs CO2'!AB220+'CH4'!AB220*PCG!$C$5+N2O!AB220*PCG!$C$6+HFC!AB220+PFC!AB220+'SF6'!AB220</f>
        <v>0.47985935874230123</v>
      </c>
      <c r="AC220" s="94">
        <f>+'CO2'!AC220+'abs CO2'!AC220+'CH4'!AC220*PCG!$C$5+N2O!AC220*PCG!$C$6+HFC!AC220+PFC!AC220+'SF6'!AC220</f>
        <v>0.47869037710371287</v>
      </c>
      <c r="AD220" s="94">
        <f>+'CO2'!AD220+'abs CO2'!AD220+'CH4'!AD220*PCG!$C$5+N2O!AD220*PCG!$C$6+HFC!AD220+PFC!AD220+'SF6'!AD220</f>
        <v>0.48200071362604147</v>
      </c>
      <c r="AE220" s="94">
        <f>+'CO2'!AE220+'abs CO2'!AE220+'CH4'!AE220*PCG!$C$5+N2O!AE220*PCG!$C$6+HFC!AE220+PFC!AE220+'SF6'!AE220</f>
        <v>0.48531105014837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0.17913500947099453</v>
      </c>
      <c r="D221" s="94">
        <f>+'CO2'!D221+'abs CO2'!D221+'CH4'!D221*PCG!$C$5+N2O!D221*PCG!$C$6+HFC!D221+PFC!D221+'SF6'!D221</f>
        <v>0.18924315509910392</v>
      </c>
      <c r="E221" s="94">
        <f>+'CO2'!E221+'abs CO2'!E221+'CH4'!E221*PCG!$C$5+N2O!E221*PCG!$C$6+HFC!E221+PFC!E221+'SF6'!E221</f>
        <v>0.19012295666652118</v>
      </c>
      <c r="F221" s="94">
        <f>+'CO2'!F221+'abs CO2'!F221+'CH4'!F221*PCG!$C$5+N2O!F221*PCG!$C$6+HFC!F221+PFC!F221+'SF6'!F221</f>
        <v>0.19788101013472342</v>
      </c>
      <c r="G221" s="94">
        <f>+'CO2'!G221+'abs CO2'!G221+'CH4'!G221*PCG!$C$5+N2O!G221*PCG!$C$6+HFC!G221+PFC!G221+'SF6'!G221</f>
        <v>0.2112909265346552</v>
      </c>
      <c r="H221" s="94">
        <f>+'CO2'!H221+'abs CO2'!H221+'CH4'!H221*PCG!$C$5+N2O!H221*PCG!$C$6+HFC!H221+PFC!H221+'SF6'!H221</f>
        <v>0.21768664147216407</v>
      </c>
      <c r="I221" s="94">
        <f>+'CO2'!I221+'abs CO2'!I221+'CH4'!I221*PCG!$C$5+N2O!I221*PCG!$C$6+HFC!I221+PFC!I221+'SF6'!I221</f>
        <v>0.21837117128459191</v>
      </c>
      <c r="J221" s="94">
        <f>+'CO2'!J221+'abs CO2'!J221+'CH4'!J221*PCG!$C$5+N2O!J221*PCG!$C$6+HFC!J221+PFC!J221+'SF6'!J221</f>
        <v>0.22747406502747619</v>
      </c>
      <c r="K221" s="94">
        <f>+'CO2'!K221+'abs CO2'!K221+'CH4'!K221*PCG!$C$5+N2O!K221*PCG!$C$6+HFC!K221+PFC!K221+'SF6'!K221</f>
        <v>0.22710350382706634</v>
      </c>
      <c r="L221" s="94">
        <f>+'CO2'!L221+'abs CO2'!L221+'CH4'!L221*PCG!$C$5+N2O!L221*PCG!$C$6+HFC!L221+PFC!L221+'SF6'!L221</f>
        <v>0.22670057991935119</v>
      </c>
      <c r="M221" s="94">
        <f>+'CO2'!M221+'abs CO2'!M221+'CH4'!M221*PCG!$C$5+N2O!M221*PCG!$C$6+HFC!M221+PFC!M221+'SF6'!M221</f>
        <v>0.226265167257657</v>
      </c>
      <c r="N221" s="94">
        <f>+'CO2'!N221+'abs CO2'!N221+'CH4'!N221*PCG!$C$5+N2O!N221*PCG!$C$6+HFC!N221+PFC!N221+'SF6'!N221</f>
        <v>0.22579714287590696</v>
      </c>
      <c r="O221" s="94">
        <f>+'CO2'!O221+'abs CO2'!O221+'CH4'!O221*PCG!$C$5+N2O!O221*PCG!$C$6+HFC!O221+PFC!O221+'SF6'!O221</f>
        <v>0.22529638675551419</v>
      </c>
      <c r="P221" s="94">
        <f>+'CO2'!P221+'abs CO2'!P221+'CH4'!P221*PCG!$C$5+N2O!P221*PCG!$C$6+HFC!P221+PFC!P221+'SF6'!P221</f>
        <v>0.2247627817002561</v>
      </c>
      <c r="Q221" s="94">
        <f>+'CO2'!Q221+'abs CO2'!Q221+'CH4'!Q221*PCG!$C$5+N2O!Q221*PCG!$C$6+HFC!Q221+PFC!Q221+'SF6'!Q221</f>
        <v>0.22419621321852576</v>
      </c>
      <c r="R221" s="94">
        <f>+'CO2'!R221+'abs CO2'!R221+'CH4'!R221*PCG!$C$5+N2O!R221*PCG!$C$6+HFC!R221+PFC!R221+'SF6'!R221</f>
        <v>0.2235965694124111</v>
      </c>
      <c r="S221" s="94">
        <f>+'CO2'!S221+'abs CO2'!S221+'CH4'!S221*PCG!$C$5+N2O!S221*PCG!$C$6+HFC!S221+PFC!S221+'SF6'!S221</f>
        <v>0.22296374087310247</v>
      </c>
      <c r="T221" s="94">
        <f>+'CO2'!T221+'abs CO2'!T221+'CH4'!T221*PCG!$C$5+N2O!T221*PCG!$C$6+HFC!T221+PFC!T221+'SF6'!T221</f>
        <v>0.2222976205821717</v>
      </c>
      <c r="U221" s="94">
        <f>+'CO2'!U221+'abs CO2'!U221+'CH4'!U221*PCG!$C$5+N2O!U221*PCG!$C$6+HFC!U221+PFC!U221+'SF6'!U221</f>
        <v>0.21496116792584938</v>
      </c>
      <c r="V221" s="94">
        <f>+'CO2'!V221+'abs CO2'!V221+'CH4'!V221*PCG!$C$5+N2O!V221*PCG!$C$6+HFC!V221+PFC!V221+'SF6'!V221</f>
        <v>0.20749152010768154</v>
      </c>
      <c r="W221" s="94">
        <f>+'CO2'!W221+'abs CO2'!W221+'CH4'!W221*PCG!$C$5+N2O!W221*PCG!$C$6+HFC!W221+PFC!W221+'SF6'!W221</f>
        <v>0.19988837986056845</v>
      </c>
      <c r="X221" s="94">
        <f>+'CO2'!X221+'abs CO2'!X221+'CH4'!X221*PCG!$C$5+N2O!X221*PCG!$C$6+HFC!X221+PFC!X221+'SF6'!X221</f>
        <v>0.19215145539946768</v>
      </c>
      <c r="Y221" s="94">
        <f>+'CO2'!Y221+'abs CO2'!Y221+'CH4'!Y221*PCG!$C$5+N2O!Y221*PCG!$C$6+HFC!Y221+PFC!Y221+'SF6'!Y221</f>
        <v>0.19976641786650451</v>
      </c>
      <c r="Z221" s="94">
        <f>+'CO2'!Z221+'abs CO2'!Z221+'CH4'!Z221*PCG!$C$5+N2O!Z221*PCG!$C$6+HFC!Z221+PFC!Z221+'SF6'!Z221</f>
        <v>0.20747401788811784</v>
      </c>
      <c r="AA221" s="94">
        <f>+'CO2'!AA221+'abs CO2'!AA221+'CH4'!AA221*PCG!$C$5+N2O!AA221*PCG!$C$6+HFC!AA221+PFC!AA221+'SF6'!AA221</f>
        <v>0.20467915814760454</v>
      </c>
      <c r="AB221" s="94">
        <f>+'CO2'!AB221+'abs CO2'!AB221+'CH4'!AB221*PCG!$C$5+N2O!AB221*PCG!$C$6+HFC!AB221+PFC!AB221+'SF6'!AB221</f>
        <v>0.20182379168723266</v>
      </c>
      <c r="AC221" s="94">
        <f>+'CO2'!AC221+'abs CO2'!AC221+'CH4'!AC221*PCG!$C$5+N2O!AC221*PCG!$C$6+HFC!AC221+PFC!AC221+'SF6'!AC221</f>
        <v>0.20314468927786003</v>
      </c>
      <c r="AD221" s="94">
        <f>+'CO2'!AD221+'abs CO2'!AD221+'CH4'!AD221*PCG!$C$5+N2O!AD221*PCG!$C$6+HFC!AD221+PFC!AD221+'SF6'!AD221</f>
        <v>0.2030129690705913</v>
      </c>
      <c r="AE221" s="94">
        <f>+'CO2'!AE221+'abs CO2'!AE221+'CH4'!AE221*PCG!$C$5+N2O!AE221*PCG!$C$6+HFC!AE221+PFC!AE221+'SF6'!AE221</f>
        <v>0.20288124886332254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6.1818046799824361E-2</v>
      </c>
      <c r="D222" s="94">
        <f>+'CO2'!D222+'abs CO2'!D222+'CH4'!D222*PCG!$C$5+N2O!D222*PCG!$C$6+HFC!D222+PFC!D222+'SF6'!D222</f>
        <v>6.1190487538885799E-2</v>
      </c>
      <c r="E222" s="94">
        <f>+'CO2'!E222+'abs CO2'!E222+'CH4'!E222*PCG!$C$5+N2O!E222*PCG!$C$6+HFC!E222+PFC!E222+'SF6'!E222</f>
        <v>6.3277147094615183E-2</v>
      </c>
      <c r="F222" s="94">
        <f>+'CO2'!F222+'abs CO2'!F222+'CH4'!F222*PCG!$C$5+N2O!F222*PCG!$C$6+HFC!F222+PFC!F222+'SF6'!F222</f>
        <v>6.3610200529598204E-2</v>
      </c>
      <c r="G222" s="94">
        <f>+'CO2'!G222+'abs CO2'!G222+'CH4'!G222*PCG!$C$5+N2O!G222*PCG!$C$6+HFC!G222+PFC!G222+'SF6'!G222</f>
        <v>6.5515399244872374E-2</v>
      </c>
      <c r="H222" s="94">
        <f>+'CO2'!H222+'abs CO2'!H222+'CH4'!H222*PCG!$C$5+N2O!H222*PCG!$C$6+HFC!H222+PFC!H222+'SF6'!H222</f>
        <v>6.3825241308010344E-2</v>
      </c>
      <c r="I222" s="94">
        <f>+'CO2'!I222+'abs CO2'!I222+'CH4'!I222*PCG!$C$5+N2O!I222*PCG!$C$6+HFC!I222+PFC!I222+'SF6'!I222</f>
        <v>6.7897021785823658E-2</v>
      </c>
      <c r="J222" s="94">
        <f>+'CO2'!J222+'abs CO2'!J222+'CH4'!J222*PCG!$C$5+N2O!J222*PCG!$C$6+HFC!J222+PFC!J222+'SF6'!J222</f>
        <v>8.1760426672273109E-2</v>
      </c>
      <c r="K222" s="94">
        <f>+'CO2'!K222+'abs CO2'!K222+'CH4'!K222*PCG!$C$5+N2O!K222*PCG!$C$6+HFC!K222+PFC!K222+'SF6'!K222</f>
        <v>8.1437655338235812E-2</v>
      </c>
      <c r="L222" s="94">
        <f>+'CO2'!L222+'abs CO2'!L222+'CH4'!L222*PCG!$C$5+N2O!L222*PCG!$C$6+HFC!L222+PFC!L222+'SF6'!L222</f>
        <v>8.1113820220301641E-2</v>
      </c>
      <c r="M222" s="94">
        <f>+'CO2'!M222+'abs CO2'!M222+'CH4'!M222*PCG!$C$5+N2O!M222*PCG!$C$6+HFC!M222+PFC!M222+'SF6'!M222</f>
        <v>8.0788920319009014E-2</v>
      </c>
      <c r="N222" s="94">
        <f>+'CO2'!N222+'abs CO2'!N222+'CH4'!N222*PCG!$C$5+N2O!N222*PCG!$C$6+HFC!N222+PFC!N222+'SF6'!N222</f>
        <v>8.0462954641678103E-2</v>
      </c>
      <c r="O222" s="94">
        <f>+'CO2'!O222+'abs CO2'!O222+'CH4'!O222*PCG!$C$5+N2O!O222*PCG!$C$6+HFC!O222+PFC!O222+'SF6'!O222</f>
        <v>8.0135922202344625E-2</v>
      </c>
      <c r="P222" s="94">
        <f>+'CO2'!P222+'abs CO2'!P222+'CH4'!P222*PCG!$C$5+N2O!P222*PCG!$C$6+HFC!P222+PFC!P222+'SF6'!P222</f>
        <v>7.9807822021693398E-2</v>
      </c>
      <c r="Q222" s="94">
        <f>+'CO2'!Q222+'abs CO2'!Q222+'CH4'!Q222*PCG!$C$5+N2O!Q222*PCG!$C$6+HFC!Q222+PFC!Q222+'SF6'!Q222</f>
        <v>7.9478653126994217E-2</v>
      </c>
      <c r="R222" s="94">
        <f>+'CO2'!R222+'abs CO2'!R222+'CH4'!R222*PCG!$C$5+N2O!R222*PCG!$C$6+HFC!R222+PFC!R222+'SF6'!R222</f>
        <v>7.9148414552037527E-2</v>
      </c>
      <c r="S222" s="94">
        <f>+'CO2'!S222+'abs CO2'!S222+'CH4'!S222*PCG!$C$5+N2O!S222*PCG!$C$6+HFC!S222+PFC!S222+'SF6'!S222</f>
        <v>7.8817105337072035E-2</v>
      </c>
      <c r="T222" s="94">
        <f>+'CO2'!T222+'abs CO2'!T222+'CH4'!T222*PCG!$C$5+N2O!T222*PCG!$C$6+HFC!T222+PFC!T222+'SF6'!T222</f>
        <v>7.8484724528742403E-2</v>
      </c>
      <c r="U222" s="94">
        <f>+'CO2'!U222+'abs CO2'!U222+'CH4'!U222*PCG!$C$5+N2O!U222*PCG!$C$6+HFC!U222+PFC!U222+'SF6'!U222</f>
        <v>7.1541951720231436E-2</v>
      </c>
      <c r="V222" s="94">
        <f>+'CO2'!V222+'abs CO2'!V222+'CH4'!V222*PCG!$C$5+N2O!V222*PCG!$C$6+HFC!V222+PFC!V222+'SF6'!V222</f>
        <v>6.4581109997289193E-2</v>
      </c>
      <c r="W222" s="94">
        <f>+'CO2'!W222+'abs CO2'!W222+'CH4'!W222*PCG!$C$5+N2O!W222*PCG!$C$6+HFC!W222+PFC!W222+'SF6'!W222</f>
        <v>5.7602187459592967E-2</v>
      </c>
      <c r="X222" s="94">
        <f>+'CO2'!X222+'abs CO2'!X222+'CH4'!X222*PCG!$C$5+N2O!X222*PCG!$C$6+HFC!X222+PFC!X222+'SF6'!X222</f>
        <v>5.0605172284382258E-2</v>
      </c>
      <c r="Y222" s="94">
        <f>+'CO2'!Y222+'abs CO2'!Y222+'CH4'!Y222*PCG!$C$5+N2O!Y222*PCG!$C$6+HFC!Y222+PFC!Y222+'SF6'!Y222</f>
        <v>5.5137970476100355E-2</v>
      </c>
      <c r="Z222" s="94">
        <f>+'CO2'!Z222+'abs CO2'!Z222+'CH4'!Z222*PCG!$C$5+N2O!Z222*PCG!$C$6+HFC!Z222+PFC!Z222+'SF6'!Z222</f>
        <v>5.968224575925201E-2</v>
      </c>
      <c r="AA222" s="94">
        <f>+'CO2'!AA222+'abs CO2'!AA222+'CH4'!AA222*PCG!$C$5+N2O!AA222*PCG!$C$6+HFC!AA222+PFC!AA222+'SF6'!AA222</f>
        <v>5.6749142062608525E-2</v>
      </c>
      <c r="AB222" s="94">
        <f>+'CO2'!AB222+'abs CO2'!AB222+'CH4'!AB222*PCG!$C$5+N2O!AB222*PCG!$C$6+HFC!AB222+PFC!AB222+'SF6'!AB222</f>
        <v>5.380837133852525E-2</v>
      </c>
      <c r="AC222" s="94">
        <f>+'CO2'!AC222+'abs CO2'!AC222+'CH4'!AC222*PCG!$C$5+N2O!AC222*PCG!$C$6+HFC!AC222+PFC!AC222+'SF6'!AC222</f>
        <v>4.9745029890285286E-2</v>
      </c>
      <c r="AD222" s="94">
        <f>+'CO2'!AD222+'abs CO2'!AD222+'CH4'!AD222*PCG!$C$5+N2O!AD222*PCG!$C$6+HFC!AD222+PFC!AD222+'SF6'!AD222</f>
        <v>4.5612920498816031E-2</v>
      </c>
      <c r="AE222" s="94">
        <f>+'CO2'!AE222+'abs CO2'!AE222+'CH4'!AE222*PCG!$C$5+N2O!AE222*PCG!$C$6+HFC!AE222+PFC!AE222+'SF6'!AE222</f>
        <v>4.1480811107346791E-2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0.15279596658476072</v>
      </c>
      <c r="D223" s="94">
        <f>+'CO2'!D223+'abs CO2'!D223+'CH4'!D223*PCG!$C$5+N2O!D223*PCG!$C$6+HFC!D223+PFC!D223+'SF6'!D223</f>
        <v>0.15524601801722968</v>
      </c>
      <c r="E223" s="94">
        <f>+'CO2'!E223+'abs CO2'!E223+'CH4'!E223*PCG!$C$5+N2O!E223*PCG!$C$6+HFC!E223+PFC!E223+'SF6'!E223</f>
        <v>0.16551936972051862</v>
      </c>
      <c r="F223" s="94">
        <f>+'CO2'!F223+'abs CO2'!F223+'CH4'!F223*PCG!$C$5+N2O!F223*PCG!$C$6+HFC!F223+PFC!F223+'SF6'!F223</f>
        <v>0.16922712059544592</v>
      </c>
      <c r="G223" s="94">
        <f>+'CO2'!G223+'abs CO2'!G223+'CH4'!G223*PCG!$C$5+N2O!G223*PCG!$C$6+HFC!G223+PFC!G223+'SF6'!G223</f>
        <v>0.16818722733888408</v>
      </c>
      <c r="H223" s="94">
        <f>+'CO2'!H223+'abs CO2'!H223+'CH4'!H223*PCG!$C$5+N2O!H223*PCG!$C$6+HFC!H223+PFC!H223+'SF6'!H223</f>
        <v>0.17213676770253264</v>
      </c>
      <c r="I223" s="94">
        <f>+'CO2'!I223+'abs CO2'!I223+'CH4'!I223*PCG!$C$5+N2O!I223*PCG!$C$6+HFC!I223+PFC!I223+'SF6'!I223</f>
        <v>0.16833708059006336</v>
      </c>
      <c r="J223" s="94">
        <f>+'CO2'!J223+'abs CO2'!J223+'CH4'!J223*PCG!$C$5+N2O!J223*PCG!$C$6+HFC!J223+PFC!J223+'SF6'!J223</f>
        <v>0.17061945659403235</v>
      </c>
      <c r="K223" s="94">
        <f>+'CO2'!K223+'abs CO2'!K223+'CH4'!K223*PCG!$C$5+N2O!K223*PCG!$C$6+HFC!K223+PFC!K223+'SF6'!K223</f>
        <v>0.17198466427751569</v>
      </c>
      <c r="L223" s="94">
        <f>+'CO2'!L223+'abs CO2'!L223+'CH4'!L223*PCG!$C$5+N2O!L223*PCG!$C$6+HFC!L223+PFC!L223+'SF6'!L223</f>
        <v>0.17334856013927494</v>
      </c>
      <c r="M223" s="94">
        <f>+'CO2'!M223+'abs CO2'!M223+'CH4'!M223*PCG!$C$5+N2O!M223*PCG!$C$6+HFC!M223+PFC!M223+'SF6'!M223</f>
        <v>0.17471111088766736</v>
      </c>
      <c r="N223" s="94">
        <f>+'CO2'!N223+'abs CO2'!N223+'CH4'!N223*PCG!$C$5+N2O!N223*PCG!$C$6+HFC!N223+PFC!N223+'SF6'!N223</f>
        <v>0.17607228426899729</v>
      </c>
      <c r="O223" s="94">
        <f>+'CO2'!O223+'abs CO2'!O223+'CH4'!O223*PCG!$C$5+N2O!O223*PCG!$C$6+HFC!O223+PFC!O223+'SF6'!O223</f>
        <v>0.1774320490189161</v>
      </c>
      <c r="P223" s="94">
        <f>+'CO2'!P223+'abs CO2'!P223+'CH4'!P223*PCG!$C$5+N2O!P223*PCG!$C$6+HFC!P223+PFC!P223+'SF6'!P223</f>
        <v>0.17879037481682744</v>
      </c>
      <c r="Q223" s="94">
        <f>+'CO2'!Q223+'abs CO2'!Q223+'CH4'!Q223*PCG!$C$5+N2O!Q223*PCG!$C$6+HFC!Q223+PFC!Q223+'SF6'!Q223</f>
        <v>0.18014723224307355</v>
      </c>
      <c r="R223" s="94">
        <f>+'CO2'!R223+'abs CO2'!R223+'CH4'!R223*PCG!$C$5+N2O!R223*PCG!$C$6+HFC!R223+PFC!R223+'SF6'!R223</f>
        <v>0.1815025927386868</v>
      </c>
      <c r="S223" s="94">
        <f>+'CO2'!S223+'abs CO2'!S223+'CH4'!S223*PCG!$C$5+N2O!S223*PCG!$C$6+HFC!S223+PFC!S223+'SF6'!S223</f>
        <v>0.18285642856752052</v>
      </c>
      <c r="T223" s="94">
        <f>+'CO2'!T223+'abs CO2'!T223+'CH4'!T223*PCG!$C$5+N2O!T223*PCG!$C$6+HFC!T223+PFC!T223+'SF6'!T223</f>
        <v>0.18420871278058271</v>
      </c>
      <c r="U223" s="94">
        <f>+'CO2'!U223+'abs CO2'!U223+'CH4'!U223*PCG!$C$5+N2O!U223*PCG!$C$6+HFC!U223+PFC!U223+'SF6'!U223</f>
        <v>0.17385891966152195</v>
      </c>
      <c r="V223" s="94">
        <f>+'CO2'!V223+'abs CO2'!V223+'CH4'!V223*PCG!$C$5+N2O!V223*PCG!$C$6+HFC!V223+PFC!V223+'SF6'!V223</f>
        <v>0.16331423277470294</v>
      </c>
      <c r="W223" s="94">
        <f>+'CO2'!W223+'abs CO2'!W223+'CH4'!W223*PCG!$C$5+N2O!W223*PCG!$C$6+HFC!W223+PFC!W223+'SF6'!W223</f>
        <v>0.15257436574012731</v>
      </c>
      <c r="X223" s="94">
        <f>+'CO2'!X223+'abs CO2'!X223+'CH4'!X223*PCG!$C$5+N2O!X223*PCG!$C$6+HFC!X223+PFC!X223+'SF6'!X223</f>
        <v>0.14163903791251917</v>
      </c>
      <c r="Y223" s="94">
        <f>+'CO2'!Y223+'abs CO2'!Y223+'CH4'!Y223*PCG!$C$5+N2O!Y223*PCG!$C$6+HFC!Y223+PFC!Y223+'SF6'!Y223</f>
        <v>0.14256744331121377</v>
      </c>
      <c r="Z223" s="94">
        <f>+'CO2'!Z223+'abs CO2'!Z223+'CH4'!Z223*PCG!$C$5+N2O!Z223*PCG!$C$6+HFC!Z223+PFC!Z223+'SF6'!Z223</f>
        <v>0.14349336476899699</v>
      </c>
      <c r="AA223" s="94">
        <f>+'CO2'!AA223+'abs CO2'!AA223+'CH4'!AA223*PCG!$C$5+N2O!AA223*PCG!$C$6+HFC!AA223+PFC!AA223+'SF6'!AA223</f>
        <v>0.14907293268123309</v>
      </c>
      <c r="AB223" s="94">
        <f>+'CO2'!AB223+'abs CO2'!AB223+'CH4'!AB223*PCG!$C$5+N2O!AB223*PCG!$C$6+HFC!AB223+PFC!AB223+'SF6'!AB223</f>
        <v>0.15472364267192482</v>
      </c>
      <c r="AC223" s="94">
        <f>+'CO2'!AC223+'abs CO2'!AC223+'CH4'!AC223*PCG!$C$5+N2O!AC223*PCG!$C$6+HFC!AC223+PFC!AC223+'SF6'!AC223</f>
        <v>0.15314933865965577</v>
      </c>
      <c r="AD223" s="94">
        <f>+'CO2'!AD223+'abs CO2'!AD223+'CH4'!AD223*PCG!$C$5+N2O!AD223*PCG!$C$6+HFC!AD223+PFC!AD223+'SF6'!AD223</f>
        <v>0.15035974675765401</v>
      </c>
      <c r="AE223" s="94">
        <f>+'CO2'!AE223+'abs CO2'!AE223+'CH4'!AE223*PCG!$C$5+N2O!AE223*PCG!$C$6+HFC!AE223+PFC!AE223+'SF6'!AE223</f>
        <v>0.14757015485565231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0.47172843403904297</v>
      </c>
      <c r="D224" s="94">
        <f>+'CO2'!D224+'abs CO2'!D224+'CH4'!D224*PCG!$C$5+N2O!D224*PCG!$C$6+HFC!D224+PFC!D224+'SF6'!D224</f>
        <v>0.49003444007187552</v>
      </c>
      <c r="E224" s="94">
        <f>+'CO2'!E224+'abs CO2'!E224+'CH4'!E224*PCG!$C$5+N2O!E224*PCG!$C$6+HFC!E224+PFC!E224+'SF6'!E224</f>
        <v>0.49324372374455133</v>
      </c>
      <c r="F224" s="94">
        <f>+'CO2'!F224+'abs CO2'!F224+'CH4'!F224*PCG!$C$5+N2O!F224*PCG!$C$6+HFC!F224+PFC!F224+'SF6'!F224</f>
        <v>0.52885296940271209</v>
      </c>
      <c r="G224" s="94">
        <f>+'CO2'!G224+'abs CO2'!G224+'CH4'!G224*PCG!$C$5+N2O!G224*PCG!$C$6+HFC!G224+PFC!G224+'SF6'!G224</f>
        <v>0.55711172144327525</v>
      </c>
      <c r="H224" s="94">
        <f>+'CO2'!H224+'abs CO2'!H224+'CH4'!H224*PCG!$C$5+N2O!H224*PCG!$C$6+HFC!H224+PFC!H224+'SF6'!H224</f>
        <v>0.55649195508711891</v>
      </c>
      <c r="I224" s="94">
        <f>+'CO2'!I224+'abs CO2'!I224+'CH4'!I224*PCG!$C$5+N2O!I224*PCG!$C$6+HFC!I224+PFC!I224+'SF6'!I224</f>
        <v>0.57867244400350448</v>
      </c>
      <c r="J224" s="94">
        <f>+'CO2'!J224+'abs CO2'!J224+'CH4'!J224*PCG!$C$5+N2O!J224*PCG!$C$6+HFC!J224+PFC!J224+'SF6'!J224</f>
        <v>0.58835155628450719</v>
      </c>
      <c r="K224" s="94">
        <f>+'CO2'!K224+'abs CO2'!K224+'CH4'!K224*PCG!$C$5+N2O!K224*PCG!$C$6+HFC!K224+PFC!K224+'SF6'!K224</f>
        <v>0.59298733357978017</v>
      </c>
      <c r="L224" s="94">
        <f>+'CO2'!L224+'abs CO2'!L224+'CH4'!L224*PCG!$C$5+N2O!L224*PCG!$C$6+HFC!L224+PFC!L224+'SF6'!L224</f>
        <v>0.59762919423260841</v>
      </c>
      <c r="M224" s="94">
        <f>+'CO2'!M224+'abs CO2'!M224+'CH4'!M224*PCG!$C$5+N2O!M224*PCG!$C$6+HFC!M224+PFC!M224+'SF6'!M224</f>
        <v>0.60227713314361164</v>
      </c>
      <c r="N224" s="94">
        <f>+'CO2'!N224+'abs CO2'!N224+'CH4'!N224*PCG!$C$5+N2O!N224*PCG!$C$6+HFC!N224+PFC!N224+'SF6'!N224</f>
        <v>0.60693114523336467</v>
      </c>
      <c r="O224" s="94">
        <f>+'CO2'!O224+'abs CO2'!O224+'CH4'!O224*PCG!$C$5+N2O!O224*PCG!$C$6+HFC!O224+PFC!O224+'SF6'!O224</f>
        <v>0.61159122544226674</v>
      </c>
      <c r="P224" s="94">
        <f>+'CO2'!P224+'abs CO2'!P224+'CH4'!P224*PCG!$C$5+N2O!P224*PCG!$C$6+HFC!P224+PFC!P224+'SF6'!P224</f>
        <v>0.6162573687304056</v>
      </c>
      <c r="Q224" s="94">
        <f>+'CO2'!Q224+'abs CO2'!Q224+'CH4'!Q224*PCG!$C$5+N2O!Q224*PCG!$C$6+HFC!Q224+PFC!Q224+'SF6'!Q224</f>
        <v>0.620929570077427</v>
      </c>
      <c r="R224" s="94">
        <f>+'CO2'!R224+'abs CO2'!R224+'CH4'!R224*PCG!$C$5+N2O!R224*PCG!$C$6+HFC!R224+PFC!R224+'SF6'!R224</f>
        <v>0.62560782448240271</v>
      </c>
      <c r="S224" s="94">
        <f>+'CO2'!S224+'abs CO2'!S224+'CH4'!S224*PCG!$C$5+N2O!S224*PCG!$C$6+HFC!S224+PFC!S224+'SF6'!S224</f>
        <v>0.63029212696370329</v>
      </c>
      <c r="T224" s="94">
        <f>+'CO2'!T224+'abs CO2'!T224+'CH4'!T224*PCG!$C$5+N2O!T224*PCG!$C$6+HFC!T224+PFC!T224+'SF6'!T224</f>
        <v>0.63498247255886642</v>
      </c>
      <c r="U224" s="94">
        <f>+'CO2'!U224+'abs CO2'!U224+'CH4'!U224*PCG!$C$5+N2O!U224*PCG!$C$6+HFC!U224+PFC!U224+'SF6'!U224</f>
        <v>0.60785536293647391</v>
      </c>
      <c r="V224" s="94">
        <f>+'CO2'!V224+'abs CO2'!V224+'CH4'!V224*PCG!$C$5+N2O!V224*PCG!$C$6+HFC!V224+PFC!V224+'SF6'!V224</f>
        <v>0.58068658611496693</v>
      </c>
      <c r="W224" s="94">
        <f>+'CO2'!W224+'abs CO2'!W224+'CH4'!W224*PCG!$C$5+N2O!W224*PCG!$C$6+HFC!W224+PFC!W224+'SF6'!W224</f>
        <v>0.55347618091044504</v>
      </c>
      <c r="X224" s="94">
        <f>+'CO2'!X224+'abs CO2'!X224+'CH4'!X224*PCG!$C$5+N2O!X224*PCG!$C$6+HFC!X224+PFC!X224+'SF6'!X224</f>
        <v>0.52622418597999687</v>
      </c>
      <c r="Y224" s="94">
        <f>+'CO2'!Y224+'abs CO2'!Y224+'CH4'!Y224*PCG!$C$5+N2O!Y224*PCG!$C$6+HFC!Y224+PFC!Y224+'SF6'!Y224</f>
        <v>0.53260737991761142</v>
      </c>
      <c r="Z224" s="94">
        <f>+'CO2'!Z224+'abs CO2'!Z224+'CH4'!Z224*PCG!$C$5+N2O!Z224*PCG!$C$6+HFC!Z224+PFC!Z224+'SF6'!Z224</f>
        <v>0.53899926607257542</v>
      </c>
      <c r="AA224" s="94">
        <f>+'CO2'!AA224+'abs CO2'!AA224+'CH4'!AA224*PCG!$C$5+N2O!AA224*PCG!$C$6+HFC!AA224+PFC!AA224+'SF6'!AA224</f>
        <v>0.50421201577773933</v>
      </c>
      <c r="AB224" s="94">
        <f>+'CO2'!AB224+'abs CO2'!AB224+'CH4'!AB224*PCG!$C$5+N2O!AB224*PCG!$C$6+HFC!AB224+PFC!AB224+'SF6'!AB224</f>
        <v>0.46937220584421641</v>
      </c>
      <c r="AC224" s="94">
        <f>+'CO2'!AC224+'abs CO2'!AC224+'CH4'!AC224*PCG!$C$5+N2O!AC224*PCG!$C$6+HFC!AC224+PFC!AC224+'SF6'!AC224</f>
        <v>0.45835111668419304</v>
      </c>
      <c r="AD224" s="94">
        <f>+'CO2'!AD224+'abs CO2'!AD224+'CH4'!AD224*PCG!$C$5+N2O!AD224*PCG!$C$6+HFC!AD224+PFC!AD224+'SF6'!AD224</f>
        <v>0.44698157074759592</v>
      </c>
      <c r="AE224" s="94">
        <f>+'CO2'!AE224+'abs CO2'!AE224+'CH4'!AE224*PCG!$C$5+N2O!AE224*PCG!$C$6+HFC!AE224+PFC!AE224+'SF6'!AE224</f>
        <v>0.43561202481099881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0.34904007207733595</v>
      </c>
      <c r="D225" s="94">
        <f>+'CO2'!D225+'abs CO2'!D225+'CH4'!D225*PCG!$C$5+N2O!D225*PCG!$C$6+HFC!D225+PFC!D225+'SF6'!D225</f>
        <v>0.34087411654461069</v>
      </c>
      <c r="E225" s="94">
        <f>+'CO2'!E225+'abs CO2'!E225+'CH4'!E225*PCG!$C$5+N2O!E225*PCG!$C$6+HFC!E225+PFC!E225+'SF6'!E225</f>
        <v>0.33652650133042833</v>
      </c>
      <c r="F225" s="94">
        <f>+'CO2'!F225+'abs CO2'!F225+'CH4'!F225*PCG!$C$5+N2O!F225*PCG!$C$6+HFC!F225+PFC!F225+'SF6'!F225</f>
        <v>0.33800454509805927</v>
      </c>
      <c r="G225" s="94">
        <f>+'CO2'!G225+'abs CO2'!G225+'CH4'!G225*PCG!$C$5+N2O!G225*PCG!$C$6+HFC!G225+PFC!G225+'SF6'!G225</f>
        <v>0.33627298737972849</v>
      </c>
      <c r="H225" s="94">
        <f>+'CO2'!H225+'abs CO2'!H225+'CH4'!H225*PCG!$C$5+N2O!H225*PCG!$C$6+HFC!H225+PFC!H225+'SF6'!H225</f>
        <v>0.32834993121875217</v>
      </c>
      <c r="I225" s="94">
        <f>+'CO2'!I225+'abs CO2'!I225+'CH4'!I225*PCG!$C$5+N2O!I225*PCG!$C$6+HFC!I225+PFC!I225+'SF6'!I225</f>
        <v>0.27879024398868174</v>
      </c>
      <c r="J225" s="94">
        <f>+'CO2'!J225+'abs CO2'!J225+'CH4'!J225*PCG!$C$5+N2O!J225*PCG!$C$6+HFC!J225+PFC!J225+'SF6'!J225</f>
        <v>0.26975999999999994</v>
      </c>
      <c r="K225" s="94">
        <f>+'CO2'!K225+'abs CO2'!K225+'CH4'!K225*PCG!$C$5+N2O!K225*PCG!$C$6+HFC!K225+PFC!K225+'SF6'!K225</f>
        <v>0.27442125000000001</v>
      </c>
      <c r="L225" s="94">
        <f>+'CO2'!L225+'abs CO2'!L225+'CH4'!L225*PCG!$C$5+N2O!L225*PCG!$C$6+HFC!L225+PFC!L225+'SF6'!L225</f>
        <v>0.27908249999999996</v>
      </c>
      <c r="M225" s="94">
        <f>+'CO2'!M225+'abs CO2'!M225+'CH4'!M225*PCG!$C$5+N2O!M225*PCG!$C$6+HFC!M225+PFC!M225+'SF6'!M225</f>
        <v>0.28374374999999996</v>
      </c>
      <c r="N225" s="94">
        <f>+'CO2'!N225+'abs CO2'!N225+'CH4'!N225*PCG!$C$5+N2O!N225*PCG!$C$6+HFC!N225+PFC!N225+'SF6'!N225</f>
        <v>0.28840499999999997</v>
      </c>
      <c r="O225" s="94">
        <f>+'CO2'!O225+'abs CO2'!O225+'CH4'!O225*PCG!$C$5+N2O!O225*PCG!$C$6+HFC!O225+PFC!O225+'SF6'!O225</f>
        <v>0.29306624999999997</v>
      </c>
      <c r="P225" s="94">
        <f>+'CO2'!P225+'abs CO2'!P225+'CH4'!P225*PCG!$C$5+N2O!P225*PCG!$C$6+HFC!P225+PFC!P225+'SF6'!P225</f>
        <v>0.29772750000000003</v>
      </c>
      <c r="Q225" s="94">
        <f>+'CO2'!Q225+'abs CO2'!Q225+'CH4'!Q225*PCG!$C$5+N2O!Q225*PCG!$C$6+HFC!Q225+PFC!Q225+'SF6'!Q225</f>
        <v>0.30238874999999998</v>
      </c>
      <c r="R225" s="94">
        <f>+'CO2'!R225+'abs CO2'!R225+'CH4'!R225*PCG!$C$5+N2O!R225*PCG!$C$6+HFC!R225+PFC!R225+'SF6'!R225</f>
        <v>0.30704999999999999</v>
      </c>
      <c r="S225" s="94">
        <f>+'CO2'!S225+'abs CO2'!S225+'CH4'!S225*PCG!$C$5+N2O!S225*PCG!$C$6+HFC!S225+PFC!S225+'SF6'!S225</f>
        <v>0.31171125</v>
      </c>
      <c r="T225" s="94">
        <f>+'CO2'!T225+'abs CO2'!T225+'CH4'!T225*PCG!$C$5+N2O!T225*PCG!$C$6+HFC!T225+PFC!T225+'SF6'!T225</f>
        <v>0.31637249999999995</v>
      </c>
      <c r="U225" s="94">
        <f>+'CO2'!U225+'abs CO2'!U225+'CH4'!U225*PCG!$C$5+N2O!U225*PCG!$C$6+HFC!U225+PFC!U225+'SF6'!U225</f>
        <v>0.30364263931020918</v>
      </c>
      <c r="V225" s="94">
        <f>+'CO2'!V225+'abs CO2'!V225+'CH4'!V225*PCG!$C$5+N2O!V225*PCG!$C$6+HFC!V225+PFC!V225+'SF6'!V225</f>
        <v>0.29091277862041842</v>
      </c>
      <c r="W225" s="94">
        <f>+'CO2'!W225+'abs CO2'!W225+'CH4'!W225*PCG!$C$5+N2O!W225*PCG!$C$6+HFC!W225+PFC!W225+'SF6'!W225</f>
        <v>0.27818291793062755</v>
      </c>
      <c r="X225" s="94">
        <f>+'CO2'!X225+'abs CO2'!X225+'CH4'!X225*PCG!$C$5+N2O!X225*PCG!$C$6+HFC!X225+PFC!X225+'SF6'!X225</f>
        <v>0.27238907861774492</v>
      </c>
      <c r="Y225" s="94">
        <f>+'CO2'!Y225+'abs CO2'!Y225+'CH4'!Y225*PCG!$C$5+N2O!Y225*PCG!$C$6+HFC!Y225+PFC!Y225+'SF6'!Y225</f>
        <v>0.26659523930486229</v>
      </c>
      <c r="Z225" s="94">
        <f>+'CO2'!Z225+'abs CO2'!Z225+'CH4'!Z225*PCG!$C$5+N2O!Z225*PCG!$C$6+HFC!Z225+PFC!Z225+'SF6'!Z225</f>
        <v>0.26080139999197971</v>
      </c>
      <c r="AA225" s="94">
        <f>+'CO2'!AA225+'abs CO2'!AA225+'CH4'!AA225*PCG!$C$5+N2O!AA225*PCG!$C$6+HFC!AA225+PFC!AA225+'SF6'!AA225</f>
        <v>0.2443031061962436</v>
      </c>
      <c r="AB225" s="94">
        <f>+'CO2'!AB225+'abs CO2'!AB225+'CH4'!AB225*PCG!$C$5+N2O!AB225*PCG!$C$6+HFC!AB225+PFC!AB225+'SF6'!AB225</f>
        <v>0.22780481240050748</v>
      </c>
      <c r="AC225" s="94">
        <f>+'CO2'!AC225+'abs CO2'!AC225+'CH4'!AC225*PCG!$C$5+N2O!AC225*PCG!$C$6+HFC!AC225+PFC!AC225+'SF6'!AC225</f>
        <v>0.21836323987093434</v>
      </c>
      <c r="AD225" s="94">
        <f>+'CO2'!AD225+'abs CO2'!AD225+'CH4'!AD225*PCG!$C$5+N2O!AD225*PCG!$C$6+HFC!AD225+PFC!AD225+'SF6'!AD225</f>
        <v>0.20892166734136114</v>
      </c>
      <c r="AE225" s="94">
        <f>+'CO2'!AE225+'abs CO2'!AE225+'CH4'!AE225*PCG!$C$5+N2O!AE225*PCG!$C$6+HFC!AE225+PFC!AE225+'SF6'!AE225</f>
        <v>0.19948009481178799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1.6690904817506209</v>
      </c>
      <c r="D226" s="33">
        <f t="shared" si="57"/>
        <v>1.7223736627197794</v>
      </c>
      <c r="E226" s="33">
        <f t="shared" si="57"/>
        <v>1.7463267805527303</v>
      </c>
      <c r="F226" s="33">
        <f t="shared" si="57"/>
        <v>1.7674478121162689</v>
      </c>
      <c r="G226" s="33">
        <f t="shared" si="57"/>
        <v>1.8382806036923447</v>
      </c>
      <c r="H226" s="33">
        <f t="shared" si="57"/>
        <v>1.825397842300462</v>
      </c>
      <c r="I226" s="33">
        <f t="shared" si="57"/>
        <v>1.9115941416922901</v>
      </c>
      <c r="J226" s="33">
        <f t="shared" si="57"/>
        <v>1.9997060677524316</v>
      </c>
      <c r="K226" s="33">
        <f t="shared" si="57"/>
        <v>1.995700563957963</v>
      </c>
      <c r="L226" s="33">
        <f t="shared" si="57"/>
        <v>2.0301409678819597</v>
      </c>
      <c r="M226" s="33">
        <f t="shared" si="57"/>
        <v>1.8815616343645329</v>
      </c>
      <c r="N226" s="33">
        <f t="shared" si="57"/>
        <v>1.3041049242504559</v>
      </c>
      <c r="O226" s="33">
        <f t="shared" si="57"/>
        <v>1.3072121581145475</v>
      </c>
      <c r="P226" s="33">
        <f t="shared" si="57"/>
        <v>1.1719189617344241</v>
      </c>
      <c r="Q226" s="33">
        <f t="shared" si="57"/>
        <v>1.3383420763071687</v>
      </c>
      <c r="R226" s="33">
        <f t="shared" si="57"/>
        <v>1.376876704289085</v>
      </c>
      <c r="S226" s="33">
        <f t="shared" si="57"/>
        <v>1.3268287089990789</v>
      </c>
      <c r="T226" s="33">
        <f t="shared" si="57"/>
        <v>1.3126997072824418</v>
      </c>
      <c r="U226" s="33">
        <f t="shared" si="57"/>
        <v>1.2766849602046297</v>
      </c>
      <c r="V226" s="33">
        <f t="shared" si="57"/>
        <v>1.239359389953709</v>
      </c>
      <c r="W226" s="33">
        <f t="shared" si="57"/>
        <v>1.2440185734633409</v>
      </c>
      <c r="X226" s="33">
        <f t="shared" si="57"/>
        <v>1.2860671962835712</v>
      </c>
      <c r="Y226" s="33">
        <f t="shared" si="57"/>
        <v>1.4167332727174102</v>
      </c>
      <c r="Z226" s="33">
        <f t="shared" si="57"/>
        <v>1.2740529330138533</v>
      </c>
      <c r="AA226" s="33">
        <f t="shared" si="57"/>
        <v>1.1867889114620893</v>
      </c>
      <c r="AB226" s="33">
        <f t="shared" si="57"/>
        <v>1.2372332679156981</v>
      </c>
      <c r="AC226" s="33">
        <f t="shared" si="57"/>
        <v>1.2301248188871448</v>
      </c>
      <c r="AD226" s="33">
        <f t="shared" si="57"/>
        <v>1.1891943135320249</v>
      </c>
      <c r="AE226" s="33">
        <f t="shared" si="57"/>
        <v>1.2100827114507475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0.39087858622600369</v>
      </c>
      <c r="D227" s="94">
        <f>+'CO2'!D227+'abs CO2'!D227+'CH4'!D227*PCG!$C$5+N2O!D227*PCG!$C$6+HFC!D227+PFC!D227+'SF6'!D227</f>
        <v>0.40341789448867443</v>
      </c>
      <c r="E227" s="94">
        <f>+'CO2'!E227+'abs CO2'!E227+'CH4'!E227*PCG!$C$5+N2O!E227*PCG!$C$6+HFC!E227+PFC!E227+'SF6'!E227</f>
        <v>0.40948201330880418</v>
      </c>
      <c r="F227" s="94">
        <f>+'CO2'!F227+'abs CO2'!F227+'CH4'!F227*PCG!$C$5+N2O!F227*PCG!$C$6+HFC!F227+PFC!F227+'SF6'!F227</f>
        <v>0.41461582924307072</v>
      </c>
      <c r="G227" s="94">
        <f>+'CO2'!G227+'abs CO2'!G227+'CH4'!G227*PCG!$C$5+N2O!G227*PCG!$C$6+HFC!G227+PFC!G227+'SF6'!G227</f>
        <v>0.43128031052020194</v>
      </c>
      <c r="H227" s="94">
        <f>+'CO2'!H227+'abs CO2'!H227+'CH4'!H227*PCG!$C$5+N2O!H227*PCG!$C$6+HFC!H227+PFC!H227+'SF6'!H227</f>
        <v>0.42879156371894772</v>
      </c>
      <c r="I227" s="94">
        <f>+'CO2'!I227+'abs CO2'!I227+'CH4'!I227*PCG!$C$5+N2O!I227*PCG!$C$6+HFC!I227+PFC!I227+'SF6'!I227</f>
        <v>0.44918000340078951</v>
      </c>
      <c r="J227" s="94">
        <f>+'CO2'!J227+'abs CO2'!J227+'CH4'!J227*PCG!$C$5+N2O!J227*PCG!$C$6+HFC!J227+PFC!J227+'SF6'!J227</f>
        <v>0.47001274129238629</v>
      </c>
      <c r="K227" s="94">
        <f>+'CO2'!K227+'abs CO2'!K227+'CH4'!K227*PCG!$C$5+N2O!K227*PCG!$C$6+HFC!K227+PFC!K227+'SF6'!K227</f>
        <v>0.46917816653465605</v>
      </c>
      <c r="L227" s="94">
        <f>+'CO2'!L227+'abs CO2'!L227+'CH4'!L227*PCG!$C$5+N2O!L227*PCG!$C$6+HFC!L227+PFC!L227+'SF6'!L227</f>
        <v>0.47742968868596958</v>
      </c>
      <c r="M227" s="94">
        <f>+'CO2'!M227+'abs CO2'!M227+'CH4'!M227*PCG!$C$5+N2O!M227*PCG!$C$6+HFC!M227+PFC!M227+'SF6'!M227</f>
        <v>0.44248818163367787</v>
      </c>
      <c r="N227" s="94">
        <f>+'CO2'!N227+'abs CO2'!N227+'CH4'!N227*PCG!$C$5+N2O!N227*PCG!$C$6+HFC!N227+PFC!N227+'SF6'!N227</f>
        <v>0.30437955632751473</v>
      </c>
      <c r="O227" s="94">
        <f>+'CO2'!O227+'abs CO2'!O227+'CH4'!O227*PCG!$C$5+N2O!O227*PCG!$C$6+HFC!O227+PFC!O227+'SF6'!O227</f>
        <v>0.3051047882067684</v>
      </c>
      <c r="P227" s="94">
        <f>+'CO2'!P227+'abs CO2'!P227+'CH4'!P227*PCG!$C$5+N2O!P227*PCG!$C$6+HFC!P227+PFC!P227+'SF6'!P227</f>
        <v>0.27352720397827385</v>
      </c>
      <c r="Q227" s="94">
        <f>+'CO2'!Q227+'abs CO2'!Q227+'CH4'!Q227*PCG!$C$5+N2O!Q227*PCG!$C$6+HFC!Q227+PFC!Q227+'SF6'!Q227</f>
        <v>0.31186295033483014</v>
      </c>
      <c r="R227" s="94">
        <f>+'CO2'!R227+'abs CO2'!R227+'CH4'!R227*PCG!$C$5+N2O!R227*PCG!$C$6+HFC!R227+PFC!R227+'SF6'!R227</f>
        <v>0.31979937641880485</v>
      </c>
      <c r="S227" s="94">
        <f>+'CO2'!S227+'abs CO2'!S227+'CH4'!S227*PCG!$C$5+N2O!S227*PCG!$C$6+HFC!S227+PFC!S227+'SF6'!S227</f>
        <v>0.30722384514959589</v>
      </c>
      <c r="T227" s="94">
        <f>+'CO2'!T227+'abs CO2'!T227+'CH4'!T227*PCG!$C$5+N2O!T227*PCG!$C$6+HFC!T227+PFC!T227+'SF6'!T227</f>
        <v>0.30375740057096623</v>
      </c>
      <c r="U227" s="94">
        <f>+'CO2'!U227+'abs CO2'!U227+'CH4'!U227*PCG!$C$5+N2O!U227*PCG!$C$6+HFC!U227+PFC!U227+'SF6'!U227</f>
        <v>0.29542362408432071</v>
      </c>
      <c r="V227" s="94">
        <f>+'CO2'!V227+'abs CO2'!V227+'CH4'!V227*PCG!$C$5+N2O!V227*PCG!$C$6+HFC!V227+PFC!V227+'SF6'!V227</f>
        <v>0.28678652442523678</v>
      </c>
      <c r="W227" s="94">
        <f>+'CO2'!W227+'abs CO2'!W227+'CH4'!W227*PCG!$C$5+N2O!W227*PCG!$C$6+HFC!W227+PFC!W227+'SF6'!W227</f>
        <v>0.28758769845007165</v>
      </c>
      <c r="X227" s="94">
        <f>+'CO2'!X227+'abs CO2'!X227+'CH4'!X227*PCG!$C$5+N2O!X227*PCG!$C$6+HFC!X227+PFC!X227+'SF6'!X227</f>
        <v>0.29730834645149123</v>
      </c>
      <c r="Y227" s="94">
        <f>+'CO2'!Y227+'abs CO2'!Y227+'CH4'!Y227*PCG!$C$5+N2O!Y227*PCG!$C$6+HFC!Y227+PFC!Y227+'SF6'!Y227</f>
        <v>0.3275152557281687</v>
      </c>
      <c r="Z227" s="94">
        <f>+'CO2'!Z227+'abs CO2'!Z227+'CH4'!Z227*PCG!$C$5+N2O!Z227*PCG!$C$6+HFC!Z227+PFC!Z227+'SF6'!Z227</f>
        <v>0.29453093267647634</v>
      </c>
      <c r="AA227" s="94">
        <f>+'CO2'!AA227+'abs CO2'!AA227+'CH4'!AA227*PCG!$C$5+N2O!AA227*PCG!$C$6+HFC!AA227+PFC!AA227+'SF6'!AA227</f>
        <v>0.27425187453308891</v>
      </c>
      <c r="AB227" s="94">
        <f>+'CO2'!AB227+'abs CO2'!AB227+'CH4'!AB227*PCG!$C$5+N2O!AB227*PCG!$C$6+HFC!AB227+PFC!AB227+'SF6'!AB227</f>
        <v>0.28579901500233768</v>
      </c>
      <c r="AC227" s="94">
        <f>+'CO2'!AC227+'abs CO2'!AC227+'CH4'!AC227*PCG!$C$5+N2O!AC227*PCG!$C$6+HFC!AC227+PFC!AC227+'SF6'!AC227</f>
        <v>0.28404795151752132</v>
      </c>
      <c r="AD227" s="94">
        <f>+'CO2'!AD227+'abs CO2'!AD227+'CH4'!AD227*PCG!$C$5+N2O!AD227*PCG!$C$6+HFC!AD227+PFC!AD227+'SF6'!AD227</f>
        <v>0.27459669419615723</v>
      </c>
      <c r="AE227" s="94">
        <f>+'CO2'!AE227+'abs CO2'!AE227+'CH4'!AE227*PCG!$C$5+N2O!AE227*PCG!$C$6+HFC!AE227+PFC!AE227+'SF6'!AE227</f>
        <v>0.27942003126585696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1.0472833293092123E-2</v>
      </c>
      <c r="D228" s="94">
        <f>+'CO2'!D228+'abs CO2'!D228+'CH4'!D228*PCG!$C$5+N2O!D228*PCG!$C$6+HFC!D228+PFC!D228+'SF6'!D228</f>
        <v>1.0809157817309255E-2</v>
      </c>
      <c r="E228" s="94">
        <f>+'CO2'!E228+'abs CO2'!E228+'CH4'!E228*PCG!$C$5+N2O!E228*PCG!$C$6+HFC!E228+PFC!E228+'SF6'!E228</f>
        <v>1.0974298402575472E-2</v>
      </c>
      <c r="F228" s="94">
        <f>+'CO2'!F228+'abs CO2'!F228+'CH4'!F228*PCG!$C$5+N2O!F228*PCG!$C$6+HFC!F228+PFC!F228+'SF6'!F228</f>
        <v>1.1112948193079472E-2</v>
      </c>
      <c r="G228" s="94">
        <f>+'CO2'!G228+'abs CO2'!G228+'CH4'!G228*PCG!$C$5+N2O!G228*PCG!$C$6+HFC!G228+PFC!G228+'SF6'!G228</f>
        <v>1.1559888329426404E-2</v>
      </c>
      <c r="H228" s="94">
        <f>+'CO2'!H228+'abs CO2'!H228+'CH4'!H228*PCG!$C$5+N2O!H228*PCG!$C$6+HFC!H228+PFC!H228+'SF6'!H228</f>
        <v>1.1496302822770957E-2</v>
      </c>
      <c r="I228" s="94">
        <f>+'CO2'!I228+'abs CO2'!I228+'CH4'!I228*PCG!$C$5+N2O!I228*PCG!$C$6+HFC!I228+PFC!I228+'SF6'!I228</f>
        <v>1.2043757800433447E-2</v>
      </c>
      <c r="J228" s="94">
        <f>+'CO2'!J228+'abs CO2'!J228+'CH4'!J228*PCG!$C$5+N2O!J228*PCG!$C$6+HFC!J228+PFC!J228+'SF6'!J228</f>
        <v>1.2603091593688333E-2</v>
      </c>
      <c r="K228" s="94">
        <f>+'CO2'!K228+'abs CO2'!K228+'CH4'!K228*PCG!$C$5+N2O!K228*PCG!$C$6+HFC!K228+PFC!K228+'SF6'!K228</f>
        <v>1.2581337109327651E-2</v>
      </c>
      <c r="L228" s="94">
        <f>+'CO2'!L228+'abs CO2'!L228+'CH4'!L228*PCG!$C$5+N2O!L228*PCG!$C$6+HFC!L228+PFC!L228+'SF6'!L228</f>
        <v>1.2803510927572806E-2</v>
      </c>
      <c r="M228" s="94">
        <f>+'CO2'!M228+'abs CO2'!M228+'CH4'!M228*PCG!$C$5+N2O!M228*PCG!$C$6+HFC!M228+PFC!M228+'SF6'!M228</f>
        <v>1.1866464116342469E-2</v>
      </c>
      <c r="N228" s="94">
        <f>+'CO2'!N228+'abs CO2'!N228+'CH4'!N228*PCG!$C$5+N2O!N228*PCG!$C$6+HFC!N228+PFC!N228+'SF6'!N228</f>
        <v>8.149256674251185E-3</v>
      </c>
      <c r="O228" s="94">
        <f>+'CO2'!O228+'abs CO2'!O228+'CH4'!O228*PCG!$C$5+N2O!O228*PCG!$C$6+HFC!O228+PFC!O228+'SF6'!O228</f>
        <v>8.1686735523217608E-3</v>
      </c>
      <c r="P228" s="94">
        <f>+'CO2'!P228+'abs CO2'!P228+'CH4'!P228*PCG!$C$5+N2O!P228*PCG!$C$6+HFC!P228+PFC!P228+'SF6'!P228</f>
        <v>7.323236223561431E-3</v>
      </c>
      <c r="Q228" s="94">
        <f>+'CO2'!Q228+'abs CO2'!Q228+'CH4'!Q228*PCG!$C$5+N2O!Q228*PCG!$C$6+HFC!Q228+PFC!Q228+'SF6'!Q228</f>
        <v>8.3466273490619362E-3</v>
      </c>
      <c r="R228" s="94">
        <f>+'CO2'!R228+'abs CO2'!R228+'CH4'!R228*PCG!$C$5+N2O!R228*PCG!$C$6+HFC!R228+PFC!R228+'SF6'!R228</f>
        <v>8.5528930777657285E-3</v>
      </c>
      <c r="S228" s="94">
        <f>+'CO2'!S228+'abs CO2'!S228+'CH4'!S228*PCG!$C$5+N2O!S228*PCG!$C$6+HFC!S228+PFC!S228+'SF6'!S228</f>
        <v>8.2109456353130789E-3</v>
      </c>
      <c r="T228" s="94">
        <f>+'CO2'!T228+'abs CO2'!T228+'CH4'!T228*PCG!$C$5+N2O!T228*PCG!$C$6+HFC!T228+PFC!T228+'SF6'!T228</f>
        <v>8.1171452396079542E-3</v>
      </c>
      <c r="U228" s="94">
        <f>+'CO2'!U228+'abs CO2'!U228+'CH4'!U228*PCG!$C$5+N2O!U228*PCG!$C$6+HFC!U228+PFC!U228+'SF6'!U228</f>
        <v>7.894446223849395E-3</v>
      </c>
      <c r="V228" s="94">
        <f>+'CO2'!V228+'abs CO2'!V228+'CH4'!V228*PCG!$C$5+N2O!V228*PCG!$C$6+HFC!V228+PFC!V228+'SF6'!V228</f>
        <v>7.6636416664954991E-3</v>
      </c>
      <c r="W228" s="94">
        <f>+'CO2'!W228+'abs CO2'!W228+'CH4'!W228*PCG!$C$5+N2O!W228*PCG!$C$6+HFC!W228+PFC!W228+'SF6'!W228</f>
        <v>7.6834083606268835E-3</v>
      </c>
      <c r="X228" s="94">
        <f>+'CO2'!X228+'abs CO2'!X228+'CH4'!X228*PCG!$C$5+N2O!X228*PCG!$C$6+HFC!X228+PFC!X228+'SF6'!X228</f>
        <v>7.9431124735890885E-3</v>
      </c>
      <c r="Y228" s="94">
        <f>+'CO2'!Y228+'abs CO2'!Y228+'CH4'!Y228*PCG!$C$5+N2O!Y228*PCG!$C$6+HFC!Y228+PFC!Y228+'SF6'!Y228</f>
        <v>8.7501428873931562E-3</v>
      </c>
      <c r="Z228" s="94">
        <f>+'CO2'!Z228+'abs CO2'!Z228+'CH4'!Z228*PCG!$C$5+N2O!Z228*PCG!$C$6+HFC!Z228+PFC!Z228+'SF6'!Z228</f>
        <v>7.8689090068383219E-3</v>
      </c>
      <c r="AA228" s="94">
        <f>+'CO2'!AA228+'abs CO2'!AA228+'CH4'!AA228*PCG!$C$5+N2O!AA228*PCG!$C$6+HFC!AA228+PFC!AA228+'SF6'!AA228</f>
        <v>7.3264911107102093E-3</v>
      </c>
      <c r="AB228" s="94">
        <f>+'CO2'!AB228+'abs CO2'!AB228+'CH4'!AB228*PCG!$C$5+N2O!AB228*PCG!$C$6+HFC!AB228+PFC!AB228+'SF6'!AB228</f>
        <v>7.6343139804338862E-3</v>
      </c>
      <c r="AC228" s="94">
        <f>+'CO2'!AC228+'abs CO2'!AC228+'CH4'!AC228*PCG!$C$5+N2O!AC228*PCG!$C$6+HFC!AC228+PFC!AC228+'SF6'!AC228</f>
        <v>7.5868915209511764E-3</v>
      </c>
      <c r="AD228" s="94">
        <f>+'CO2'!AD228+'abs CO2'!AD228+'CH4'!AD228*PCG!$C$5+N2O!AD228*PCG!$C$6+HFC!AD228+PFC!AD228+'SF6'!AD228</f>
        <v>7.3344494116147144E-3</v>
      </c>
      <c r="AE228" s="94">
        <f>+'CO2'!AE228+'abs CO2'!AE228+'CH4'!AE228*PCG!$C$5+N2O!AE228*PCG!$C$6+HFC!AE228+PFC!AE228+'SF6'!AE228</f>
        <v>7.463280247821385E-3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1.2677390622315252</v>
      </c>
      <c r="D229" s="94">
        <f>+'CO2'!D229+'abs CO2'!D229+'CH4'!D229*PCG!$C$5+N2O!D229*PCG!$C$6+HFC!D229+PFC!D229+'SF6'!D229</f>
        <v>1.3081466104137958</v>
      </c>
      <c r="E229" s="94">
        <f>+'CO2'!E229+'abs CO2'!E229+'CH4'!E229*PCG!$C$5+N2O!E229*PCG!$C$6+HFC!E229+PFC!E229+'SF6'!E229</f>
        <v>1.3258704688413507</v>
      </c>
      <c r="F229" s="94">
        <f>+'CO2'!F229+'abs CO2'!F229+'CH4'!F229*PCG!$C$5+N2O!F229*PCG!$C$6+HFC!F229+PFC!F229+'SF6'!F229</f>
        <v>1.3417190346801187</v>
      </c>
      <c r="G229" s="94">
        <f>+'CO2'!G229+'abs CO2'!G229+'CH4'!G229*PCG!$C$5+N2O!G229*PCG!$C$6+HFC!G229+PFC!G229+'SF6'!G229</f>
        <v>1.3954404048427163</v>
      </c>
      <c r="H229" s="94">
        <f>+'CO2'!H229+'abs CO2'!H229+'CH4'!H229*PCG!$C$5+N2O!H229*PCG!$C$6+HFC!H229+PFC!H229+'SF6'!H229</f>
        <v>1.3851099757587433</v>
      </c>
      <c r="I229" s="94">
        <f>+'CO2'!I229+'abs CO2'!I229+'CH4'!I229*PCG!$C$5+N2O!I229*PCG!$C$6+HFC!I229+PFC!I229+'SF6'!I229</f>
        <v>1.4503703804910673</v>
      </c>
      <c r="J229" s="94">
        <f>+'CO2'!J229+'abs CO2'!J229+'CH4'!J229*PCG!$C$5+N2O!J229*PCG!$C$6+HFC!J229+PFC!J229+'SF6'!J229</f>
        <v>1.5170902348663571</v>
      </c>
      <c r="K229" s="94">
        <f>+'CO2'!K229+'abs CO2'!K229+'CH4'!K229*PCG!$C$5+N2O!K229*PCG!$C$6+HFC!K229+PFC!K229+'SF6'!K229</f>
        <v>1.5139410603139793</v>
      </c>
      <c r="L229" s="94">
        <f>+'CO2'!L229+'abs CO2'!L229+'CH4'!L229*PCG!$C$5+N2O!L229*PCG!$C$6+HFC!L229+PFC!L229+'SF6'!L229</f>
        <v>1.5399077682684175</v>
      </c>
      <c r="M229" s="94">
        <f>+'CO2'!M229+'abs CO2'!M229+'CH4'!M229*PCG!$C$5+N2O!M229*PCG!$C$6+HFC!M229+PFC!M229+'SF6'!M229</f>
        <v>1.4272069886145127</v>
      </c>
      <c r="N229" s="94">
        <f>+'CO2'!N229+'abs CO2'!N229+'CH4'!N229*PCG!$C$5+N2O!N229*PCG!$C$6+HFC!N229+PFC!N229+'SF6'!N229</f>
        <v>0.99157611124868994</v>
      </c>
      <c r="O229" s="94">
        <f>+'CO2'!O229+'abs CO2'!O229+'CH4'!O229*PCG!$C$5+N2O!O229*PCG!$C$6+HFC!O229+PFC!O229+'SF6'!O229</f>
        <v>0.99393869635545729</v>
      </c>
      <c r="P229" s="94">
        <f>+'CO2'!P229+'abs CO2'!P229+'CH4'!P229*PCG!$C$5+N2O!P229*PCG!$C$6+HFC!P229+PFC!P229+'SF6'!P229</f>
        <v>0.89106852153258886</v>
      </c>
      <c r="Q229" s="94">
        <f>+'CO2'!Q229+'abs CO2'!Q229+'CH4'!Q229*PCG!$C$5+N2O!Q229*PCG!$C$6+HFC!Q229+PFC!Q229+'SF6'!Q229</f>
        <v>1.0181324986232767</v>
      </c>
      <c r="R229" s="94">
        <f>+'CO2'!R229+'abs CO2'!R229+'CH4'!R229*PCG!$C$5+N2O!R229*PCG!$C$6+HFC!R229+PFC!R229+'SF6'!R229</f>
        <v>1.0485244347925144</v>
      </c>
      <c r="S229" s="94">
        <f>+'CO2'!S229+'abs CO2'!S229+'CH4'!S229*PCG!$C$5+N2O!S229*PCG!$C$6+HFC!S229+PFC!S229+'SF6'!S229</f>
        <v>1.0113939182141698</v>
      </c>
      <c r="T229" s="94">
        <f>+'CO2'!T229+'abs CO2'!T229+'CH4'!T229*PCG!$C$5+N2O!T229*PCG!$C$6+HFC!T229+PFC!T229+'SF6'!T229</f>
        <v>1.0008251614718675</v>
      </c>
      <c r="U229" s="94">
        <f>+'CO2'!U229+'abs CO2'!U229+'CH4'!U229*PCG!$C$5+N2O!U229*PCG!$C$6+HFC!U229+PFC!U229+'SF6'!U229</f>
        <v>0.97336688989645959</v>
      </c>
      <c r="V229" s="94">
        <f>+'CO2'!V229+'abs CO2'!V229+'CH4'!V229*PCG!$C$5+N2O!V229*PCG!$C$6+HFC!V229+PFC!V229+'SF6'!V229</f>
        <v>0.94490922386197673</v>
      </c>
      <c r="W229" s="94">
        <f>+'CO2'!W229+'abs CO2'!W229+'CH4'!W229*PCG!$C$5+N2O!W229*PCG!$C$6+HFC!W229+PFC!W229+'SF6'!W229</f>
        <v>0.94874746665264231</v>
      </c>
      <c r="X229" s="94">
        <f>+'CO2'!X229+'abs CO2'!X229+'CH4'!X229*PCG!$C$5+N2O!X229*PCG!$C$6+HFC!X229+PFC!X229+'SF6'!X229</f>
        <v>0.98081573735849081</v>
      </c>
      <c r="Y229" s="94">
        <f>+'CO2'!Y229+'abs CO2'!Y229+'CH4'!Y229*PCG!$C$5+N2O!Y229*PCG!$C$6+HFC!Y229+PFC!Y229+'SF6'!Y229</f>
        <v>1.0804678741018483</v>
      </c>
      <c r="Z229" s="94">
        <f>+'CO2'!Z229+'abs CO2'!Z229+'CH4'!Z229*PCG!$C$5+N2O!Z229*PCG!$C$6+HFC!Z229+PFC!Z229+'SF6'!Z229</f>
        <v>0.97165309133053857</v>
      </c>
      <c r="AA229" s="94">
        <f>+'CO2'!AA229+'abs CO2'!AA229+'CH4'!AA229*PCG!$C$5+N2O!AA229*PCG!$C$6+HFC!AA229+PFC!AA229+'SF6'!AA229</f>
        <v>0.90521054581829019</v>
      </c>
      <c r="AB229" s="94">
        <f>+'CO2'!AB229+'abs CO2'!AB229+'CH4'!AB229*PCG!$C$5+N2O!AB229*PCG!$C$6+HFC!AB229+PFC!AB229+'SF6'!AB229</f>
        <v>0.94379993893292646</v>
      </c>
      <c r="AC229" s="94">
        <f>+'CO2'!AC229+'abs CO2'!AC229+'CH4'!AC229*PCG!$C$5+N2O!AC229*PCG!$C$6+HFC!AC229+PFC!AC229+'SF6'!AC229</f>
        <v>0.93848997584867222</v>
      </c>
      <c r="AD229" s="94">
        <f>+'CO2'!AD229+'abs CO2'!AD229+'CH4'!AD229*PCG!$C$5+N2O!AD229*PCG!$C$6+HFC!AD229+PFC!AD229+'SF6'!AD229</f>
        <v>0.90726316992425304</v>
      </c>
      <c r="AE229" s="94">
        <f>+'CO2'!AE229+'abs CO2'!AE229+'CH4'!AE229*PCG!$C$5+N2O!AE229*PCG!$C$6+HFC!AE229+PFC!AE229+'SF6'!AE229</f>
        <v>0.92319939993706912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3.497446210896479</v>
      </c>
      <c r="D230" s="33">
        <f t="shared" si="58"/>
        <v>3.4282764891830619</v>
      </c>
      <c r="E230" s="33">
        <f t="shared" si="58"/>
        <v>3.3561501336485824</v>
      </c>
      <c r="F230" s="33">
        <f t="shared" si="58"/>
        <v>3.3130341680848669</v>
      </c>
      <c r="G230" s="33">
        <f t="shared" si="58"/>
        <v>3.2950066303634644</v>
      </c>
      <c r="H230" s="33">
        <f t="shared" si="58"/>
        <v>3.1981607944549411</v>
      </c>
      <c r="I230" s="33">
        <f t="shared" si="58"/>
        <v>3.1819956833370626</v>
      </c>
      <c r="J230" s="33">
        <f t="shared" si="58"/>
        <v>3.3283064453176432</v>
      </c>
      <c r="K230" s="33">
        <f t="shared" si="58"/>
        <v>3.3733774454602359</v>
      </c>
      <c r="L230" s="33">
        <f t="shared" si="58"/>
        <v>3.4184484456028281</v>
      </c>
      <c r="M230" s="33">
        <f t="shared" si="58"/>
        <v>3.4635194457454213</v>
      </c>
      <c r="N230" s="33">
        <f t="shared" si="58"/>
        <v>3.5085904458880144</v>
      </c>
      <c r="O230" s="33">
        <f t="shared" si="58"/>
        <v>3.5536614460306071</v>
      </c>
      <c r="P230" s="33">
        <f t="shared" si="58"/>
        <v>3.5987324461732002</v>
      </c>
      <c r="Q230" s="33">
        <f t="shared" si="58"/>
        <v>3.6438034463157929</v>
      </c>
      <c r="R230" s="33">
        <f t="shared" si="58"/>
        <v>3.6888744464583856</v>
      </c>
      <c r="S230" s="33">
        <f t="shared" si="58"/>
        <v>3.7339454466009792</v>
      </c>
      <c r="T230" s="33">
        <f t="shared" si="58"/>
        <v>3.7790164467435705</v>
      </c>
      <c r="U230" s="33">
        <f t="shared" si="58"/>
        <v>3.9006886226553688</v>
      </c>
      <c r="V230" s="33">
        <f t="shared" si="58"/>
        <v>4.0223607985671652</v>
      </c>
      <c r="W230" s="33">
        <f t="shared" si="58"/>
        <v>4.1440329744789635</v>
      </c>
      <c r="X230" s="33">
        <f t="shared" si="58"/>
        <v>3.8520880897110104</v>
      </c>
      <c r="Y230" s="33">
        <f t="shared" si="58"/>
        <v>3.7591355848002008</v>
      </c>
      <c r="Z230" s="33">
        <f t="shared" si="58"/>
        <v>3.387253590175106</v>
      </c>
      <c r="AA230" s="33">
        <f t="shared" si="58"/>
        <v>3.446531290609796</v>
      </c>
      <c r="AB230" s="33">
        <f t="shared" si="58"/>
        <v>3.4488325404016282</v>
      </c>
      <c r="AC230" s="33">
        <f t="shared" si="58"/>
        <v>3.6763838120649242</v>
      </c>
      <c r="AD230" s="33">
        <f t="shared" si="58"/>
        <v>3.903935083728221</v>
      </c>
      <c r="AE230" s="33">
        <f t="shared" si="58"/>
        <v>4.1314863553915169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1.6948302999999998</v>
      </c>
      <c r="D232" s="94">
        <f>+'CO2'!D232+'abs CO2'!D232+'CH4'!D232*PCG!$C$5+N2O!D232*PCG!$C$6+HFC!D232+PFC!D232+'SF6'!D232</f>
        <v>1.6385314000000002</v>
      </c>
      <c r="E232" s="94">
        <f>+'CO2'!E232+'abs CO2'!E232+'CH4'!E232*PCG!$C$5+N2O!E232*PCG!$C$6+HFC!E232+PFC!E232+'SF6'!E232</f>
        <v>1.5822325000000002</v>
      </c>
      <c r="F232" s="94">
        <f>+'CO2'!F232+'abs CO2'!F232+'CH4'!F232*PCG!$C$5+N2O!F232*PCG!$C$6+HFC!F232+PFC!F232+'SF6'!F232</f>
        <v>1.5259336000000001</v>
      </c>
      <c r="G232" s="94">
        <f>+'CO2'!G232+'abs CO2'!G232+'CH4'!G232*PCG!$C$5+N2O!G232*PCG!$C$6+HFC!G232+PFC!G232+'SF6'!G232</f>
        <v>1.4696347000000001</v>
      </c>
      <c r="H232" s="94">
        <f>+'CO2'!H232+'abs CO2'!H232+'CH4'!H232*PCG!$C$5+N2O!H232*PCG!$C$6+HFC!H232+PFC!H232+'SF6'!H232</f>
        <v>1.4133358000000003</v>
      </c>
      <c r="I232" s="94">
        <f>+'CO2'!I232+'abs CO2'!I232+'CH4'!I232*PCG!$C$5+N2O!I232*PCG!$C$6+HFC!I232+PFC!I232+'SF6'!I232</f>
        <v>1.3570369000000002</v>
      </c>
      <c r="J232" s="94">
        <f>+'CO2'!J232+'abs CO2'!J232+'CH4'!J232*PCG!$C$5+N2O!J232*PCG!$C$6+HFC!J232+PFC!J232+'SF6'!J232</f>
        <v>1.3007380000000002</v>
      </c>
      <c r="K232" s="94">
        <f>+'CO2'!K232+'abs CO2'!K232+'CH4'!K232*PCG!$C$5+N2O!K232*PCG!$C$6+HFC!K232+PFC!K232+'SF6'!K232</f>
        <v>1.34281385</v>
      </c>
      <c r="L232" s="94">
        <f>+'CO2'!L232+'abs CO2'!L232+'CH4'!L232*PCG!$C$5+N2O!L232*PCG!$C$6+HFC!L232+PFC!L232+'SF6'!L232</f>
        <v>1.3848897000000002</v>
      </c>
      <c r="M232" s="94">
        <f>+'CO2'!M232+'abs CO2'!M232+'CH4'!M232*PCG!$C$5+N2O!M232*PCG!$C$6+HFC!M232+PFC!M232+'SF6'!M232</f>
        <v>1.4269655500000002</v>
      </c>
      <c r="N232" s="94">
        <f>+'CO2'!N232+'abs CO2'!N232+'CH4'!N232*PCG!$C$5+N2O!N232*PCG!$C$6+HFC!N232+PFC!N232+'SF6'!N232</f>
        <v>1.4690414000000003</v>
      </c>
      <c r="O232" s="94">
        <f>+'CO2'!O232+'abs CO2'!O232+'CH4'!O232*PCG!$C$5+N2O!O232*PCG!$C$6+HFC!O232+PFC!O232+'SF6'!O232</f>
        <v>1.5111172500000003</v>
      </c>
      <c r="P232" s="94">
        <f>+'CO2'!P232+'abs CO2'!P232+'CH4'!P232*PCG!$C$5+N2O!P232*PCG!$C$6+HFC!P232+PFC!P232+'SF6'!P232</f>
        <v>1.5531931000000003</v>
      </c>
      <c r="Q232" s="94">
        <f>+'CO2'!Q232+'abs CO2'!Q232+'CH4'!Q232*PCG!$C$5+N2O!Q232*PCG!$C$6+HFC!Q232+PFC!Q232+'SF6'!Q232</f>
        <v>1.5952689500000001</v>
      </c>
      <c r="R232" s="94">
        <f>+'CO2'!R232+'abs CO2'!R232+'CH4'!R232*PCG!$C$5+N2O!R232*PCG!$C$6+HFC!R232+PFC!R232+'SF6'!R232</f>
        <v>1.6373448000000002</v>
      </c>
      <c r="S232" s="94">
        <f>+'CO2'!S232+'abs CO2'!S232+'CH4'!S232*PCG!$C$5+N2O!S232*PCG!$C$6+HFC!S232+PFC!S232+'SF6'!S232</f>
        <v>1.6794206500000002</v>
      </c>
      <c r="T232" s="94">
        <f>+'CO2'!T232+'abs CO2'!T232+'CH4'!T232*PCG!$C$5+N2O!T232*PCG!$C$6+HFC!T232+PFC!T232+'SF6'!T232</f>
        <v>1.7214964999999998</v>
      </c>
      <c r="U232" s="94">
        <f>+'CO2'!U232+'abs CO2'!U232+'CH4'!U232*PCG!$C$5+N2O!U232*PCG!$C$6+HFC!U232+PFC!U232+'SF6'!U232</f>
        <v>1.7771330565167973</v>
      </c>
      <c r="V232" s="94">
        <f>+'CO2'!V232+'abs CO2'!V232+'CH4'!V232*PCG!$C$5+N2O!V232*PCG!$C$6+HFC!V232+PFC!V232+'SF6'!V232</f>
        <v>1.832769613033594</v>
      </c>
      <c r="W232" s="94">
        <f>+'CO2'!W232+'abs CO2'!W232+'CH4'!W232*PCG!$C$5+N2O!W232*PCG!$C$6+HFC!W232+PFC!W232+'SF6'!W232</f>
        <v>1.8884061695503913</v>
      </c>
      <c r="X232" s="94">
        <f>+'CO2'!X232+'abs CO2'!X232+'CH4'!X232*PCG!$C$5+N2O!X232*PCG!$C$6+HFC!X232+PFC!X232+'SF6'!X232</f>
        <v>1.6824110561395815</v>
      </c>
      <c r="Y232" s="94">
        <f>+'CO2'!Y232+'abs CO2'!Y232+'CH4'!Y232*PCG!$C$5+N2O!Y232*PCG!$C$6+HFC!Y232+PFC!Y232+'SF6'!Y232</f>
        <v>1.476415942728772</v>
      </c>
      <c r="Z232" s="94">
        <f>+'CO2'!Z232+'abs CO2'!Z232+'CH4'!Z232*PCG!$C$5+N2O!Z232*PCG!$C$6+HFC!Z232+PFC!Z232+'SF6'!Z232</f>
        <v>1.2704208293179624</v>
      </c>
      <c r="AA232" s="94">
        <f>+'CO2'!AA232+'abs CO2'!AA232+'CH4'!AA232*PCG!$C$5+N2O!AA232*PCG!$C$6+HFC!AA232+PFC!AA232+'SF6'!AA232</f>
        <v>1.177537761109795</v>
      </c>
      <c r="AB232" s="94">
        <f>+'CO2'!AB232+'abs CO2'!AB232+'CH4'!AB232*PCG!$C$5+N2O!AB232*PCG!$C$6+HFC!AB232+PFC!AB232+'SF6'!AB232</f>
        <v>1.0846546929016274</v>
      </c>
      <c r="AC232" s="94">
        <f>+'CO2'!AC232+'abs CO2'!AC232+'CH4'!AC232*PCG!$C$5+N2O!AC232*PCG!$C$6+HFC!AC232+PFC!AC232+'SF6'!AC232</f>
        <v>1.2168300215649237</v>
      </c>
      <c r="AD232" s="94">
        <f>+'CO2'!AD232+'abs CO2'!AD232+'CH4'!AD232*PCG!$C$5+N2O!AD232*PCG!$C$6+HFC!AD232+PFC!AD232+'SF6'!AD232</f>
        <v>1.3490053502282198</v>
      </c>
      <c r="AE232" s="94">
        <f>+'CO2'!AE232+'abs CO2'!AE232+'CH4'!AE232*PCG!$C$5+N2O!AE232*PCG!$C$6+HFC!AE232+PFC!AE232+'SF6'!AE232</f>
        <v>1.4811806788915156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0.87283873657683664</v>
      </c>
      <c r="D233" s="94">
        <f>+'CO2'!D233+'abs CO2'!D233+'CH4'!D233*PCG!$C$5+N2O!D233*PCG!$C$6+HFC!D233+PFC!D233+'SF6'!D233</f>
        <v>0.85613501900656197</v>
      </c>
      <c r="E233" s="94">
        <f>+'CO2'!E233+'abs CO2'!E233+'CH4'!E233*PCG!$C$5+N2O!E233*PCG!$C$6+HFC!E233+PFC!E233+'SF6'!E233</f>
        <v>0.83647466761522493</v>
      </c>
      <c r="F233" s="94">
        <f>+'CO2'!F233+'abs CO2'!F233+'CH4'!F233*PCG!$C$5+N2O!F233*PCG!$C$6+HFC!F233+PFC!F233+'SF6'!F233</f>
        <v>0.84582470619465266</v>
      </c>
      <c r="G233" s="94">
        <f>+'CO2'!G233+'abs CO2'!G233+'CH4'!G233*PCG!$C$5+N2O!G233*PCG!$C$6+HFC!G233+PFC!G233+'SF6'!G233</f>
        <v>0.88026317261639297</v>
      </c>
      <c r="H233" s="94">
        <f>+'CO2'!H233+'abs CO2'!H233+'CH4'!H233*PCG!$C$5+N2O!H233*PCG!$C$6+HFC!H233+PFC!H233+'SF6'!H233</f>
        <v>0.83588334085101268</v>
      </c>
      <c r="I233" s="94">
        <f>+'CO2'!I233+'abs CO2'!I233+'CH4'!I233*PCG!$C$5+N2O!I233*PCG!$C$6+HFC!I233+PFC!I233+'SF6'!I233</f>
        <v>0.87218423387627686</v>
      </c>
      <c r="J233" s="94">
        <f>+'CO2'!J233+'abs CO2'!J233+'CH4'!J233*PCG!$C$5+N2O!J233*PCG!$C$6+HFC!J233+PFC!J233+'SF6'!J233</f>
        <v>1.0709609999999998</v>
      </c>
      <c r="K233" s="94">
        <f>+'CO2'!K233+'abs CO2'!K233+'CH4'!K233*PCG!$C$5+N2O!K233*PCG!$C$6+HFC!K233+PFC!K233+'SF6'!K233</f>
        <v>1.0692512999999999</v>
      </c>
      <c r="L233" s="94">
        <f>+'CO2'!L233+'abs CO2'!L233+'CH4'!L233*PCG!$C$5+N2O!L233*PCG!$C$6+HFC!L233+PFC!L233+'SF6'!L233</f>
        <v>1.0675415999999998</v>
      </c>
      <c r="M233" s="94">
        <f>+'CO2'!M233+'abs CO2'!M233+'CH4'!M233*PCG!$C$5+N2O!M233*PCG!$C$6+HFC!M233+PFC!M233+'SF6'!M233</f>
        <v>1.0658318999999998</v>
      </c>
      <c r="N233" s="94">
        <f>+'CO2'!N233+'abs CO2'!N233+'CH4'!N233*PCG!$C$5+N2O!N233*PCG!$C$6+HFC!N233+PFC!N233+'SF6'!N233</f>
        <v>1.0641221999999997</v>
      </c>
      <c r="O233" s="94">
        <f>+'CO2'!O233+'abs CO2'!O233+'CH4'!O233*PCG!$C$5+N2O!O233*PCG!$C$6+HFC!O233+PFC!O233+'SF6'!O233</f>
        <v>1.0624124999999998</v>
      </c>
      <c r="P233" s="94">
        <f>+'CO2'!P233+'abs CO2'!P233+'CH4'!P233*PCG!$C$5+N2O!P233*PCG!$C$6+HFC!P233+PFC!P233+'SF6'!P233</f>
        <v>1.0607027999999998</v>
      </c>
      <c r="Q233" s="94">
        <f>+'CO2'!Q233+'abs CO2'!Q233+'CH4'!Q233*PCG!$C$5+N2O!Q233*PCG!$C$6+HFC!Q233+PFC!Q233+'SF6'!Q233</f>
        <v>1.0589930999999999</v>
      </c>
      <c r="R233" s="94">
        <f>+'CO2'!R233+'abs CO2'!R233+'CH4'!R233*PCG!$C$5+N2O!R233*PCG!$C$6+HFC!R233+PFC!R233+'SF6'!R233</f>
        <v>1.0572833999999998</v>
      </c>
      <c r="S233" s="94">
        <f>+'CO2'!S233+'abs CO2'!S233+'CH4'!S233*PCG!$C$5+N2O!S233*PCG!$C$6+HFC!S233+PFC!S233+'SF6'!S233</f>
        <v>1.0555736999999998</v>
      </c>
      <c r="T233" s="94">
        <f>+'CO2'!T233+'abs CO2'!T233+'CH4'!T233*PCG!$C$5+N2O!T233*PCG!$C$6+HFC!T233+PFC!T233+'SF6'!T233</f>
        <v>1.0538639999999999</v>
      </c>
      <c r="U233" s="94">
        <f>+'CO2'!U233+'abs CO2'!U233+'CH4'!U233*PCG!$C$5+N2O!U233*PCG!$C$6+HFC!U233+PFC!U233+'SF6'!U233</f>
        <v>1.0521543</v>
      </c>
      <c r="V233" s="94">
        <f>+'CO2'!V233+'abs CO2'!V233+'CH4'!V233*PCG!$C$5+N2O!V233*PCG!$C$6+HFC!V233+PFC!V233+'SF6'!V233</f>
        <v>1.0504446000000001</v>
      </c>
      <c r="W233" s="94">
        <f>+'CO2'!W233+'abs CO2'!W233+'CH4'!W233*PCG!$C$5+N2O!W233*PCG!$C$6+HFC!W233+PFC!W233+'SF6'!W233</f>
        <v>1.0487349000000004</v>
      </c>
      <c r="X233" s="94">
        <f>+'CO2'!X233+'abs CO2'!X233+'CH4'!X233*PCG!$C$5+N2O!X233*PCG!$C$6+HFC!X233+PFC!X233+'SF6'!X233</f>
        <v>1.0470252000000002</v>
      </c>
      <c r="Y233" s="94">
        <f>+'CO2'!Y233+'abs CO2'!Y233+'CH4'!Y233*PCG!$C$5+N2O!Y233*PCG!$C$6+HFC!Y233+PFC!Y233+'SF6'!Y233</f>
        <v>1.0453155000000005</v>
      </c>
      <c r="Z233" s="94">
        <f>+'CO2'!Z233+'abs CO2'!Z233+'CH4'!Z233*PCG!$C$5+N2O!Z233*PCG!$C$6+HFC!Z233+PFC!Z233+'SF6'!Z233</f>
        <v>1.0436058000000006</v>
      </c>
      <c r="AA233" s="94">
        <f>+'CO2'!AA233+'abs CO2'!AA233+'CH4'!AA233*PCG!$C$5+N2O!AA233*PCG!$C$6+HFC!AA233+PFC!AA233+'SF6'!AA233</f>
        <v>1.0418961000000009</v>
      </c>
      <c r="AB233" s="94">
        <f>+'CO2'!AB233+'abs CO2'!AB233+'CH4'!AB233*PCG!$C$5+N2O!AB233*PCG!$C$6+HFC!AB233+PFC!AB233+'SF6'!AB233</f>
        <v>1.040186400000001</v>
      </c>
      <c r="AC233" s="94">
        <f>+'CO2'!AC233+'abs CO2'!AC233+'CH4'!AC233*PCG!$C$5+N2O!AC233*PCG!$C$6+HFC!AC233+PFC!AC233+'SF6'!AC233</f>
        <v>1.038476700000001</v>
      </c>
      <c r="AD233" s="94">
        <f>+'CO2'!AD233+'abs CO2'!AD233+'CH4'!AD233*PCG!$C$5+N2O!AD233*PCG!$C$6+HFC!AD233+PFC!AD233+'SF6'!AD233</f>
        <v>1.0367670000000011</v>
      </c>
      <c r="AE233" s="94">
        <f>+'CO2'!AE233+'abs CO2'!AE233+'CH4'!AE233*PCG!$C$5+N2O!AE233*PCG!$C$6+HFC!AE233+PFC!AE233+'SF6'!AE233</f>
        <v>1.0350573000000012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0.43914149999999991</v>
      </c>
      <c r="D234" s="94">
        <f>+'CO2'!D234+'abs CO2'!D234+'CH4'!D234*PCG!$C$5+N2O!D234*PCG!$C$6+HFC!D234+PFC!D234+'SF6'!D234</f>
        <v>0.43274699999999983</v>
      </c>
      <c r="E234" s="94">
        <f>+'CO2'!E234+'abs CO2'!E234+'CH4'!E234*PCG!$C$5+N2O!E234*PCG!$C$6+HFC!E234+PFC!E234+'SF6'!E234</f>
        <v>0.42635249999999991</v>
      </c>
      <c r="F234" s="94">
        <f>+'CO2'!F234+'abs CO2'!F234+'CH4'!F234*PCG!$C$5+N2O!F234*PCG!$C$6+HFC!F234+PFC!F234+'SF6'!F234</f>
        <v>0.41995799999999989</v>
      </c>
      <c r="G234" s="94">
        <f>+'CO2'!G234+'abs CO2'!G234+'CH4'!G234*PCG!$C$5+N2O!G234*PCG!$C$6+HFC!G234+PFC!G234+'SF6'!G234</f>
        <v>0.41356350000000003</v>
      </c>
      <c r="H234" s="94">
        <f>+'CO2'!H234+'abs CO2'!H234+'CH4'!H234*PCG!$C$5+N2O!H234*PCG!$C$6+HFC!H234+PFC!H234+'SF6'!H234</f>
        <v>0.40716899999999995</v>
      </c>
      <c r="I234" s="94">
        <f>+'CO2'!I234+'abs CO2'!I234+'CH4'!I234*PCG!$C$5+N2O!I234*PCG!$C$6+HFC!I234+PFC!I234+'SF6'!I234</f>
        <v>0.40077449999999992</v>
      </c>
      <c r="J234" s="94">
        <f>+'CO2'!J234+'abs CO2'!J234+'CH4'!J234*PCG!$C$5+N2O!J234*PCG!$C$6+HFC!J234+PFC!J234+'SF6'!J234</f>
        <v>0.39438000000000001</v>
      </c>
      <c r="K234" s="94">
        <f>+'CO2'!K234+'abs CO2'!K234+'CH4'!K234*PCG!$C$5+N2O!K234*PCG!$C$6+HFC!K234+PFC!K234+'SF6'!K234</f>
        <v>0.38341349999999996</v>
      </c>
      <c r="L234" s="94">
        <f>+'CO2'!L234+'abs CO2'!L234+'CH4'!L234*PCG!$C$5+N2O!L234*PCG!$C$6+HFC!L234+PFC!L234+'SF6'!L234</f>
        <v>0.37244699999999992</v>
      </c>
      <c r="M234" s="94">
        <f>+'CO2'!M234+'abs CO2'!M234+'CH4'!M234*PCG!$C$5+N2O!M234*PCG!$C$6+HFC!M234+PFC!M234+'SF6'!M234</f>
        <v>0.36148049999999993</v>
      </c>
      <c r="N234" s="94">
        <f>+'CO2'!N234+'abs CO2'!N234+'CH4'!N234*PCG!$C$5+N2O!N234*PCG!$C$6+HFC!N234+PFC!N234+'SF6'!N234</f>
        <v>0.35051399999999994</v>
      </c>
      <c r="O234" s="94">
        <f>+'CO2'!O234+'abs CO2'!O234+'CH4'!O234*PCG!$C$5+N2O!O234*PCG!$C$6+HFC!O234+PFC!O234+'SF6'!O234</f>
        <v>0.33954749999999995</v>
      </c>
      <c r="P234" s="94">
        <f>+'CO2'!P234+'abs CO2'!P234+'CH4'!P234*PCG!$C$5+N2O!P234*PCG!$C$6+HFC!P234+PFC!P234+'SF6'!P234</f>
        <v>0.32858099999999996</v>
      </c>
      <c r="Q234" s="94">
        <f>+'CO2'!Q234+'abs CO2'!Q234+'CH4'!Q234*PCG!$C$5+N2O!Q234*PCG!$C$6+HFC!Q234+PFC!Q234+'SF6'!Q234</f>
        <v>0.31761450000000002</v>
      </c>
      <c r="R234" s="94">
        <f>+'CO2'!R234+'abs CO2'!R234+'CH4'!R234*PCG!$C$5+N2O!R234*PCG!$C$6+HFC!R234+PFC!R234+'SF6'!R234</f>
        <v>0.30664799999999998</v>
      </c>
      <c r="S234" s="94">
        <f>+'CO2'!S234+'abs CO2'!S234+'CH4'!S234*PCG!$C$5+N2O!S234*PCG!$C$6+HFC!S234+PFC!S234+'SF6'!S234</f>
        <v>0.29568149999999999</v>
      </c>
      <c r="T234" s="94">
        <f>+'CO2'!T234+'abs CO2'!T234+'CH4'!T234*PCG!$C$5+N2O!T234*PCG!$C$6+HFC!T234+PFC!T234+'SF6'!T234</f>
        <v>0.284715</v>
      </c>
      <c r="U234" s="94">
        <f>+'CO2'!U234+'abs CO2'!U234+'CH4'!U234*PCG!$C$5+N2O!U234*PCG!$C$6+HFC!U234+PFC!U234+'SF6'!U234</f>
        <v>0.27374850000000001</v>
      </c>
      <c r="V234" s="94">
        <f>+'CO2'!V234+'abs CO2'!V234+'CH4'!V234*PCG!$C$5+N2O!V234*PCG!$C$6+HFC!V234+PFC!V234+'SF6'!V234</f>
        <v>0.26278200000000002</v>
      </c>
      <c r="W234" s="94">
        <f>+'CO2'!W234+'abs CO2'!W234+'CH4'!W234*PCG!$C$5+N2O!W234*PCG!$C$6+HFC!W234+PFC!W234+'SF6'!W234</f>
        <v>0.25181550000000003</v>
      </c>
      <c r="X234" s="94">
        <f>+'CO2'!X234+'abs CO2'!X234+'CH4'!X234*PCG!$C$5+N2O!X234*PCG!$C$6+HFC!X234+PFC!X234+'SF6'!X234</f>
        <v>0.24084900000000001</v>
      </c>
      <c r="Y234" s="94">
        <f>+'CO2'!Y234+'abs CO2'!Y234+'CH4'!Y234*PCG!$C$5+N2O!Y234*PCG!$C$6+HFC!Y234+PFC!Y234+'SF6'!Y234</f>
        <v>0.22988249999999999</v>
      </c>
      <c r="Z234" s="94">
        <f>+'CO2'!Z234+'abs CO2'!Z234+'CH4'!Z234*PCG!$C$5+N2O!Z234*PCG!$C$6+HFC!Z234+PFC!Z234+'SF6'!Z234</f>
        <v>0.21891600000000008</v>
      </c>
      <c r="AA234" s="94">
        <f>+'CO2'!AA234+'abs CO2'!AA234+'CH4'!AA234*PCG!$C$5+N2O!AA234*PCG!$C$6+HFC!AA234+PFC!AA234+'SF6'!AA234</f>
        <v>0.20794950000000006</v>
      </c>
      <c r="AB234" s="94">
        <f>+'CO2'!AB234+'abs CO2'!AB234+'CH4'!AB234*PCG!$C$5+N2O!AB234*PCG!$C$6+HFC!AB234+PFC!AB234+'SF6'!AB234</f>
        <v>0.19698300000000005</v>
      </c>
      <c r="AC234" s="94">
        <f>+'CO2'!AC234+'abs CO2'!AC234+'CH4'!AC234*PCG!$C$5+N2O!AC234*PCG!$C$6+HFC!AC234+PFC!AC234+'SF6'!AC234</f>
        <v>0.18601650000000008</v>
      </c>
      <c r="AD234" s="94">
        <f>+'CO2'!AD234+'abs CO2'!AD234+'CH4'!AD234*PCG!$C$5+N2O!AD234*PCG!$C$6+HFC!AD234+PFC!AD234+'SF6'!AD234</f>
        <v>0.17505000000000007</v>
      </c>
      <c r="AE234" s="94">
        <f>+'CO2'!AE234+'abs CO2'!AE234+'CH4'!AE234*PCG!$C$5+N2O!AE234*PCG!$C$6+HFC!AE234+PFC!AE234+'SF6'!AE234</f>
        <v>0.16408350000000008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0.48040927431964286</v>
      </c>
      <c r="D235" s="94">
        <f>+'CO2'!D235+'abs CO2'!D235+'CH4'!D235*PCG!$C$5+N2O!D235*PCG!$C$6+HFC!D235+PFC!D235+'SF6'!D235</f>
        <v>0.49073987017649995</v>
      </c>
      <c r="E235" s="94">
        <f>+'CO2'!E235+'abs CO2'!E235+'CH4'!E235*PCG!$C$5+N2O!E235*PCG!$C$6+HFC!E235+PFC!E235+'SF6'!E235</f>
        <v>0.50107046603335714</v>
      </c>
      <c r="F235" s="94">
        <f>+'CO2'!F235+'abs CO2'!F235+'CH4'!F235*PCG!$C$5+N2O!F235*PCG!$C$6+HFC!F235+PFC!F235+'SF6'!F235</f>
        <v>0.51140106189021428</v>
      </c>
      <c r="G235" s="94">
        <f>+'CO2'!G235+'abs CO2'!G235+'CH4'!G235*PCG!$C$5+N2O!G235*PCG!$C$6+HFC!G235+PFC!G235+'SF6'!G235</f>
        <v>0.52173165774707142</v>
      </c>
      <c r="H235" s="94">
        <f>+'CO2'!H235+'abs CO2'!H235+'CH4'!H235*PCG!$C$5+N2O!H235*PCG!$C$6+HFC!H235+PFC!H235+'SF6'!H235</f>
        <v>0.53206225360392856</v>
      </c>
      <c r="I235" s="94">
        <f>+'CO2'!I235+'abs CO2'!I235+'CH4'!I235*PCG!$C$5+N2O!I235*PCG!$C$6+HFC!I235+PFC!I235+'SF6'!I235</f>
        <v>0.5423928494607857</v>
      </c>
      <c r="J235" s="94">
        <f>+'CO2'!J235+'abs CO2'!J235+'CH4'!J235*PCG!$C$5+N2O!J235*PCG!$C$6+HFC!J235+PFC!J235+'SF6'!J235</f>
        <v>0.55272344531764284</v>
      </c>
      <c r="K235" s="94">
        <f>+'CO2'!K235+'abs CO2'!K235+'CH4'!K235*PCG!$C$5+N2O!K235*PCG!$C$6+HFC!K235+PFC!K235+'SF6'!K235</f>
        <v>0.56733909546023564</v>
      </c>
      <c r="L235" s="94">
        <f>+'CO2'!L235+'abs CO2'!L235+'CH4'!L235*PCG!$C$5+N2O!L235*PCG!$C$6+HFC!L235+PFC!L235+'SF6'!L235</f>
        <v>0.58195474560282867</v>
      </c>
      <c r="M235" s="94">
        <f>+'CO2'!M235+'abs CO2'!M235+'CH4'!M235*PCG!$C$5+N2O!M235*PCG!$C$6+HFC!M235+PFC!M235+'SF6'!M235</f>
        <v>0.59657039574542137</v>
      </c>
      <c r="N235" s="94">
        <f>+'CO2'!N235+'abs CO2'!N235+'CH4'!N235*PCG!$C$5+N2O!N235*PCG!$C$6+HFC!N235+PFC!N235+'SF6'!N235</f>
        <v>0.61118604588801428</v>
      </c>
      <c r="O235" s="94">
        <f>+'CO2'!O235+'abs CO2'!O235+'CH4'!O235*PCG!$C$5+N2O!O235*PCG!$C$6+HFC!O235+PFC!O235+'SF6'!O235</f>
        <v>0.6258016960306072</v>
      </c>
      <c r="P235" s="94">
        <f>+'CO2'!P235+'abs CO2'!P235+'CH4'!P235*PCG!$C$5+N2O!P235*PCG!$C$6+HFC!P235+PFC!P235+'SF6'!P235</f>
        <v>0.64041734617320012</v>
      </c>
      <c r="Q235" s="94">
        <f>+'CO2'!Q235+'abs CO2'!Q235+'CH4'!Q235*PCG!$C$5+N2O!Q235*PCG!$C$6+HFC!Q235+PFC!Q235+'SF6'!Q235</f>
        <v>0.65503299631579281</v>
      </c>
      <c r="R235" s="94">
        <f>+'CO2'!R235+'abs CO2'!R235+'CH4'!R235*PCG!$C$5+N2O!R235*PCG!$C$6+HFC!R235+PFC!R235+'SF6'!R235</f>
        <v>0.66964864645838573</v>
      </c>
      <c r="S235" s="94">
        <f>+'CO2'!S235+'abs CO2'!S235+'CH4'!S235*PCG!$C$5+N2O!S235*PCG!$C$6+HFC!S235+PFC!S235+'SF6'!S235</f>
        <v>0.68426429660097865</v>
      </c>
      <c r="T235" s="94">
        <f>+'CO2'!T235+'abs CO2'!T235+'CH4'!T235*PCG!$C$5+N2O!T235*PCG!$C$6+HFC!T235+PFC!T235+'SF6'!T235</f>
        <v>0.69887994674357135</v>
      </c>
      <c r="U235" s="94">
        <f>+'CO2'!U235+'abs CO2'!U235+'CH4'!U235*PCG!$C$5+N2O!U235*PCG!$C$6+HFC!U235+PFC!U235+'SF6'!U235</f>
        <v>0.77688099113857145</v>
      </c>
      <c r="V235" s="94">
        <f>+'CO2'!V235+'abs CO2'!V235+'CH4'!V235*PCG!$C$5+N2O!V235*PCG!$C$6+HFC!V235+PFC!V235+'SF6'!V235</f>
        <v>0.85488203553357156</v>
      </c>
      <c r="W235" s="94">
        <f>+'CO2'!W235+'abs CO2'!W235+'CH4'!W235*PCG!$C$5+N2O!W235*PCG!$C$6+HFC!W235+PFC!W235+'SF6'!W235</f>
        <v>0.93288307992857133</v>
      </c>
      <c r="X235" s="94">
        <f>+'CO2'!X235+'abs CO2'!X235+'CH4'!X235*PCG!$C$5+N2O!X235*PCG!$C$6+HFC!X235+PFC!X235+'SF6'!X235</f>
        <v>0.85889873357142843</v>
      </c>
      <c r="Y235" s="94">
        <f>+'CO2'!Y235+'abs CO2'!Y235+'CH4'!Y235*PCG!$C$5+N2O!Y235*PCG!$C$6+HFC!Y235+PFC!Y235+'SF6'!Y235</f>
        <v>0.98390676707142832</v>
      </c>
      <c r="Z235" s="94">
        <f>+'CO2'!Z235+'abs CO2'!Z235+'CH4'!Z235*PCG!$C$5+N2O!Z235*PCG!$C$6+HFC!Z235+PFC!Z235+'SF6'!Z235</f>
        <v>0.82998531085714267</v>
      </c>
      <c r="AA235" s="94">
        <f>+'CO2'!AA235+'abs CO2'!AA235+'CH4'!AA235*PCG!$C$5+N2O!AA235*PCG!$C$6+HFC!AA235+PFC!AA235+'SF6'!AA235</f>
        <v>0.99411150449999997</v>
      </c>
      <c r="AB235" s="94">
        <f>+'CO2'!AB235+'abs CO2'!AB235+'CH4'!AB235*PCG!$C$5+N2O!AB235*PCG!$C$6+HFC!AB235+PFC!AB235+'SF6'!AB235</f>
        <v>1.1012612474999999</v>
      </c>
      <c r="AC235" s="94">
        <f>+'CO2'!AC235+'abs CO2'!AC235+'CH4'!AC235*PCG!$C$5+N2O!AC235*PCG!$C$6+HFC!AC235+PFC!AC235+'SF6'!AC235</f>
        <v>1.2084109904999998</v>
      </c>
      <c r="AD235" s="94">
        <f>+'CO2'!AD235+'abs CO2'!AD235+'CH4'!AD235*PCG!$C$5+N2O!AD235*PCG!$C$6+HFC!AD235+PFC!AD235+'SF6'!AD235</f>
        <v>1.3155607334999999</v>
      </c>
      <c r="AE235" s="94">
        <f>+'CO2'!AE235+'abs CO2'!AE235+'CH4'!AE235*PCG!$C$5+N2O!AE235*PCG!$C$6+HFC!AE235+PFC!AE235+'SF6'!AE235</f>
        <v>1.4227104764999998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1.0226399999999997E-2</v>
      </c>
      <c r="D236" s="94">
        <f>+'CO2'!D236+'abs CO2'!D236+'CH4'!D236*PCG!$C$5+N2O!D236*PCG!$C$6+HFC!D236+PFC!D236+'SF6'!D236</f>
        <v>1.0123199999999997E-2</v>
      </c>
      <c r="E236" s="94">
        <f>+'CO2'!E236+'abs CO2'!E236+'CH4'!E236*PCG!$C$5+N2O!E236*PCG!$C$6+HFC!E236+PFC!E236+'SF6'!E236</f>
        <v>1.0019999999999998E-2</v>
      </c>
      <c r="F236" s="94">
        <f>+'CO2'!F236+'abs CO2'!F236+'CH4'!F236*PCG!$C$5+N2O!F236*PCG!$C$6+HFC!F236+PFC!F236+'SF6'!F236</f>
        <v>9.9167999999999965E-3</v>
      </c>
      <c r="G236" s="94">
        <f>+'CO2'!G236+'abs CO2'!G236+'CH4'!G236*PCG!$C$5+N2O!G236*PCG!$C$6+HFC!G236+PFC!G236+'SF6'!G236</f>
        <v>9.8136000000000004E-3</v>
      </c>
      <c r="H236" s="94">
        <f>+'CO2'!H236+'abs CO2'!H236+'CH4'!H236*PCG!$C$5+N2O!H236*PCG!$C$6+HFC!H236+PFC!H236+'SF6'!H236</f>
        <v>9.7103999999999975E-3</v>
      </c>
      <c r="I236" s="94">
        <f>+'CO2'!I236+'abs CO2'!I236+'CH4'!I236*PCG!$C$5+N2O!I236*PCG!$C$6+HFC!I236+PFC!I236+'SF6'!I236</f>
        <v>9.607199999999998E-3</v>
      </c>
      <c r="J236" s="94">
        <f>+'CO2'!J236+'abs CO2'!J236+'CH4'!J236*PCG!$C$5+N2O!J236*PCG!$C$6+HFC!J236+PFC!J236+'SF6'!J236</f>
        <v>9.5039999999999986E-3</v>
      </c>
      <c r="K236" s="94">
        <f>+'CO2'!K236+'abs CO2'!K236+'CH4'!K236*PCG!$C$5+N2O!K236*PCG!$C$6+HFC!K236+PFC!K236+'SF6'!K236</f>
        <v>1.04064E-2</v>
      </c>
      <c r="L236" s="94">
        <f>+'CO2'!L236+'abs CO2'!L236+'CH4'!L236*PCG!$C$5+N2O!L236*PCG!$C$6+HFC!L236+PFC!L236+'SF6'!L236</f>
        <v>1.1308799999999999E-2</v>
      </c>
      <c r="M236" s="94">
        <f>+'CO2'!M236+'abs CO2'!M236+'CH4'!M236*PCG!$C$5+N2O!M236*PCG!$C$6+HFC!M236+PFC!M236+'SF6'!M236</f>
        <v>1.2211200000000002E-2</v>
      </c>
      <c r="N236" s="94">
        <f>+'CO2'!N236+'abs CO2'!N236+'CH4'!N236*PCG!$C$5+N2O!N236*PCG!$C$6+HFC!N236+PFC!N236+'SF6'!N236</f>
        <v>1.3113600000000001E-2</v>
      </c>
      <c r="O236" s="94">
        <f>+'CO2'!O236+'abs CO2'!O236+'CH4'!O236*PCG!$C$5+N2O!O236*PCG!$C$6+HFC!O236+PFC!O236+'SF6'!O236</f>
        <v>1.4016000000000001E-2</v>
      </c>
      <c r="P236" s="94">
        <f>+'CO2'!P236+'abs CO2'!P236+'CH4'!P236*PCG!$C$5+N2O!P236*PCG!$C$6+HFC!P236+PFC!P236+'SF6'!P236</f>
        <v>1.4918400000000002E-2</v>
      </c>
      <c r="Q236" s="94">
        <f>+'CO2'!Q236+'abs CO2'!Q236+'CH4'!Q236*PCG!$C$5+N2O!Q236*PCG!$C$6+HFC!Q236+PFC!Q236+'SF6'!Q236</f>
        <v>1.5820799999999999E-2</v>
      </c>
      <c r="R236" s="94">
        <f>+'CO2'!R236+'abs CO2'!R236+'CH4'!R236*PCG!$C$5+N2O!R236*PCG!$C$6+HFC!R236+PFC!R236+'SF6'!R236</f>
        <v>1.6723199999999997E-2</v>
      </c>
      <c r="S236" s="94">
        <f>+'CO2'!S236+'abs CO2'!S236+'CH4'!S236*PCG!$C$5+N2O!S236*PCG!$C$6+HFC!S236+PFC!S236+'SF6'!S236</f>
        <v>1.7625600000000002E-2</v>
      </c>
      <c r="T236" s="94">
        <f>+'CO2'!T236+'abs CO2'!T236+'CH4'!T236*PCG!$C$5+N2O!T236*PCG!$C$6+HFC!T236+PFC!T236+'SF6'!T236</f>
        <v>1.8527999999999999E-2</v>
      </c>
      <c r="U236" s="94">
        <f>+'CO2'!U236+'abs CO2'!U236+'CH4'!U236*PCG!$C$5+N2O!U236*PCG!$C$6+HFC!U236+PFC!U236+'SF6'!U236</f>
        <v>1.9430399999999997E-2</v>
      </c>
      <c r="V236" s="94">
        <f>+'CO2'!V236+'abs CO2'!V236+'CH4'!V236*PCG!$C$5+N2O!V236*PCG!$C$6+HFC!V236+PFC!V236+'SF6'!V236</f>
        <v>2.0332799999999995E-2</v>
      </c>
      <c r="W236" s="94">
        <f>+'CO2'!W236+'abs CO2'!W236+'CH4'!W236*PCG!$C$5+N2O!W236*PCG!$C$6+HFC!W236+PFC!W236+'SF6'!W236</f>
        <v>2.1235199999999992E-2</v>
      </c>
      <c r="X236" s="94">
        <f>+'CO2'!X236+'abs CO2'!X236+'CH4'!X236*PCG!$C$5+N2O!X236*PCG!$C$6+HFC!X236+PFC!X236+'SF6'!X236</f>
        <v>2.2137599999999986E-2</v>
      </c>
      <c r="Y236" s="94">
        <f>+'CO2'!Y236+'abs CO2'!Y236+'CH4'!Y236*PCG!$C$5+N2O!Y236*PCG!$C$6+HFC!Y236+PFC!Y236+'SF6'!Y236</f>
        <v>2.3039999999999988E-2</v>
      </c>
      <c r="Z236" s="94">
        <f>+'CO2'!Z236+'abs CO2'!Z236+'CH4'!Z236*PCG!$C$5+N2O!Z236*PCG!$C$6+HFC!Z236+PFC!Z236+'SF6'!Z236</f>
        <v>2.3942399999999985E-2</v>
      </c>
      <c r="AA236" s="94">
        <f>+'CO2'!AA236+'abs CO2'!AA236+'CH4'!AA236*PCG!$C$5+N2O!AA236*PCG!$C$6+HFC!AA236+PFC!AA236+'SF6'!AA236</f>
        <v>2.4844799999999979E-2</v>
      </c>
      <c r="AB236" s="94">
        <f>+'CO2'!AB236+'abs CO2'!AB236+'CH4'!AB236*PCG!$C$5+N2O!AB236*PCG!$C$6+HFC!AB236+PFC!AB236+'SF6'!AB236</f>
        <v>2.5747199999999981E-2</v>
      </c>
      <c r="AC236" s="94">
        <f>+'CO2'!AC236+'abs CO2'!AC236+'CH4'!AC236*PCG!$C$5+N2O!AC236*PCG!$C$6+HFC!AC236+PFC!AC236+'SF6'!AC236</f>
        <v>2.6649599999999982E-2</v>
      </c>
      <c r="AD236" s="94">
        <f>+'CO2'!AD236+'abs CO2'!AD236+'CH4'!AD236*PCG!$C$5+N2O!AD236*PCG!$C$6+HFC!AD236+PFC!AD236+'SF6'!AD236</f>
        <v>2.7551999999999976E-2</v>
      </c>
      <c r="AE236" s="94">
        <f>+'CO2'!AE236+'abs CO2'!AE236+'CH4'!AE236*PCG!$C$5+N2O!AE236*PCG!$C$6+HFC!AE236+PFC!AE236+'SF6'!AE236</f>
        <v>2.8454399999999973E-2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0</v>
      </c>
      <c r="D237" s="33">
        <f t="shared" si="59"/>
        <v>0</v>
      </c>
      <c r="E237" s="33">
        <f t="shared" si="59"/>
        <v>0</v>
      </c>
      <c r="F237" s="33">
        <f t="shared" si="59"/>
        <v>0</v>
      </c>
      <c r="G237" s="33">
        <f t="shared" si="59"/>
        <v>0</v>
      </c>
      <c r="H237" s="33">
        <f t="shared" si="59"/>
        <v>0</v>
      </c>
      <c r="I237" s="33">
        <f t="shared" si="59"/>
        <v>0</v>
      </c>
      <c r="J237" s="33">
        <f t="shared" si="59"/>
        <v>0</v>
      </c>
      <c r="K237" s="33">
        <f t="shared" si="59"/>
        <v>1.5330000000000001E-4</v>
      </c>
      <c r="L237" s="33">
        <f t="shared" si="59"/>
        <v>3.0660000000000003E-4</v>
      </c>
      <c r="M237" s="33">
        <f t="shared" si="59"/>
        <v>4.5990000000000001E-4</v>
      </c>
      <c r="N237" s="33">
        <f t="shared" si="59"/>
        <v>6.1320000000000005E-4</v>
      </c>
      <c r="O237" s="33">
        <f t="shared" si="59"/>
        <v>7.6649999999999993E-4</v>
      </c>
      <c r="P237" s="33">
        <f t="shared" si="59"/>
        <v>9.1980000000000002E-4</v>
      </c>
      <c r="Q237" s="33">
        <f t="shared" si="59"/>
        <v>1.0731E-3</v>
      </c>
      <c r="R237" s="33">
        <f t="shared" si="59"/>
        <v>1.2264000000000001E-3</v>
      </c>
      <c r="S237" s="33">
        <f t="shared" si="59"/>
        <v>1.3796999999999998E-3</v>
      </c>
      <c r="T237" s="33">
        <f t="shared" si="59"/>
        <v>1.5329999999999999E-3</v>
      </c>
      <c r="U237" s="33">
        <f t="shared" si="59"/>
        <v>1.3413749999999999E-3</v>
      </c>
      <c r="V237" s="33">
        <f t="shared" si="59"/>
        <v>1.1497499999999999E-3</v>
      </c>
      <c r="W237" s="33">
        <f t="shared" si="59"/>
        <v>9.5812499999999999E-4</v>
      </c>
      <c r="X237" s="33">
        <f t="shared" si="59"/>
        <v>7.6649999999999993E-4</v>
      </c>
      <c r="Y237" s="33">
        <f t="shared" si="59"/>
        <v>5.7487499999999997E-4</v>
      </c>
      <c r="Z237" s="33">
        <f t="shared" si="59"/>
        <v>3.8324999999999996E-4</v>
      </c>
      <c r="AA237" s="33">
        <f t="shared" si="59"/>
        <v>1.9162499999999998E-4</v>
      </c>
      <c r="AB237" s="33">
        <f t="shared" si="59"/>
        <v>0</v>
      </c>
      <c r="AC237" s="33">
        <f t="shared" si="59"/>
        <v>0</v>
      </c>
      <c r="AD237" s="33">
        <f t="shared" si="59"/>
        <v>0</v>
      </c>
      <c r="AE237" s="33">
        <f t="shared" si="59"/>
        <v>0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0</v>
      </c>
      <c r="D238" s="94">
        <f>+'CO2'!D238+'abs CO2'!D238+'CH4'!D238*PCG!$C$5+N2O!D238*PCG!$C$6+HFC!D238+PFC!D238+'SF6'!D238</f>
        <v>0</v>
      </c>
      <c r="E238" s="94">
        <f>+'CO2'!E238+'abs CO2'!E238+'CH4'!E238*PCG!$C$5+N2O!E238*PCG!$C$6+HFC!E238+PFC!E238+'SF6'!E238</f>
        <v>0</v>
      </c>
      <c r="F238" s="94">
        <f>+'CO2'!F238+'abs CO2'!F238+'CH4'!F238*PCG!$C$5+N2O!F238*PCG!$C$6+HFC!F238+PFC!F238+'SF6'!F238</f>
        <v>0</v>
      </c>
      <c r="G238" s="94">
        <f>+'CO2'!G238+'abs CO2'!G238+'CH4'!G238*PCG!$C$5+N2O!G238*PCG!$C$6+HFC!G238+PFC!G238+'SF6'!G238</f>
        <v>0</v>
      </c>
      <c r="H238" s="94">
        <f>+'CO2'!H238+'abs CO2'!H238+'CH4'!H238*PCG!$C$5+N2O!H238*PCG!$C$6+HFC!H238+PFC!H238+'SF6'!H238</f>
        <v>0</v>
      </c>
      <c r="I238" s="94">
        <f>+'CO2'!I238+'abs CO2'!I238+'CH4'!I238*PCG!$C$5+N2O!I238*PCG!$C$6+HFC!I238+PFC!I238+'SF6'!I238</f>
        <v>0</v>
      </c>
      <c r="J238" s="94">
        <f>+'CO2'!J238+'abs CO2'!J238+'CH4'!J238*PCG!$C$5+N2O!J238*PCG!$C$6+HFC!J238+PFC!J238+'SF6'!J238</f>
        <v>0</v>
      </c>
      <c r="K238" s="94">
        <f>+'CO2'!K238+'abs CO2'!K238+'CH4'!K238*PCG!$C$5+N2O!K238*PCG!$C$6+HFC!K238+PFC!K238+'SF6'!K238</f>
        <v>3.3000000000000006E-6</v>
      </c>
      <c r="L238" s="94">
        <f>+'CO2'!L238+'abs CO2'!L238+'CH4'!L238*PCG!$C$5+N2O!L238*PCG!$C$6+HFC!L238+PFC!L238+'SF6'!L238</f>
        <v>6.6000000000000012E-6</v>
      </c>
      <c r="M238" s="94">
        <f>+'CO2'!M238+'abs CO2'!M238+'CH4'!M238*PCG!$C$5+N2O!M238*PCG!$C$6+HFC!M238+PFC!M238+'SF6'!M238</f>
        <v>9.9000000000000018E-6</v>
      </c>
      <c r="N238" s="94">
        <f>+'CO2'!N238+'abs CO2'!N238+'CH4'!N238*PCG!$C$5+N2O!N238*PCG!$C$6+HFC!N238+PFC!N238+'SF6'!N238</f>
        <v>1.3200000000000002E-5</v>
      </c>
      <c r="O238" s="94">
        <f>+'CO2'!O238+'abs CO2'!O238+'CH4'!O238*PCG!$C$5+N2O!O238*PCG!$C$6+HFC!O238+PFC!O238+'SF6'!O238</f>
        <v>1.6500000000000001E-5</v>
      </c>
      <c r="P238" s="94">
        <f>+'CO2'!P238+'abs CO2'!P238+'CH4'!P238*PCG!$C$5+N2O!P238*PCG!$C$6+HFC!P238+PFC!P238+'SF6'!P238</f>
        <v>1.98E-5</v>
      </c>
      <c r="Q238" s="94">
        <f>+'CO2'!Q238+'abs CO2'!Q238+'CH4'!Q238*PCG!$C$5+N2O!Q238*PCG!$C$6+HFC!Q238+PFC!Q238+'SF6'!Q238</f>
        <v>2.3099999999999999E-5</v>
      </c>
      <c r="R238" s="94">
        <f>+'CO2'!R238+'abs CO2'!R238+'CH4'!R238*PCG!$C$5+N2O!R238*PCG!$C$6+HFC!R238+PFC!R238+'SF6'!R238</f>
        <v>2.6399999999999998E-5</v>
      </c>
      <c r="S238" s="94">
        <f>+'CO2'!S238+'abs CO2'!S238+'CH4'!S238*PCG!$C$5+N2O!S238*PCG!$C$6+HFC!S238+PFC!S238+'SF6'!S238</f>
        <v>2.9700000000000004E-5</v>
      </c>
      <c r="T238" s="94">
        <f>+'CO2'!T238+'abs CO2'!T238+'CH4'!T238*PCG!$C$5+N2O!T238*PCG!$C$6+HFC!T238+PFC!T238+'SF6'!T238</f>
        <v>3.3000000000000003E-5</v>
      </c>
      <c r="U238" s="94">
        <f>+'CO2'!U238+'abs CO2'!U238+'CH4'!U238*PCG!$C$5+N2O!U238*PCG!$C$6+HFC!U238+PFC!U238+'SF6'!U238</f>
        <v>2.8874999999999997E-5</v>
      </c>
      <c r="V238" s="94">
        <f>+'CO2'!V238+'abs CO2'!V238+'CH4'!V238*PCG!$C$5+N2O!V238*PCG!$C$6+HFC!V238+PFC!V238+'SF6'!V238</f>
        <v>2.4750000000000002E-5</v>
      </c>
      <c r="W238" s="94">
        <f>+'CO2'!W238+'abs CO2'!W238+'CH4'!W238*PCG!$C$5+N2O!W238*PCG!$C$6+HFC!W238+PFC!W238+'SF6'!W238</f>
        <v>2.0625E-5</v>
      </c>
      <c r="X238" s="94">
        <f>+'CO2'!X238+'abs CO2'!X238+'CH4'!X238*PCG!$C$5+N2O!X238*PCG!$C$6+HFC!X238+PFC!X238+'SF6'!X238</f>
        <v>1.6500000000000001E-5</v>
      </c>
      <c r="Y238" s="94">
        <f>+'CO2'!Y238+'abs CO2'!Y238+'CH4'!Y238*PCG!$C$5+N2O!Y238*PCG!$C$6+HFC!Y238+PFC!Y238+'SF6'!Y238</f>
        <v>1.2375000000000001E-5</v>
      </c>
      <c r="Z238" s="94">
        <f>+'CO2'!Z238+'abs CO2'!Z238+'CH4'!Z238*PCG!$C$5+N2O!Z238*PCG!$C$6+HFC!Z238+PFC!Z238+'SF6'!Z238</f>
        <v>8.2500000000000006E-6</v>
      </c>
      <c r="AA238" s="94">
        <f>+'CO2'!AA238+'abs CO2'!AA238+'CH4'!AA238*PCG!$C$5+N2O!AA238*PCG!$C$6+HFC!AA238+PFC!AA238+'SF6'!AA238</f>
        <v>4.1250000000000003E-6</v>
      </c>
      <c r="AB238" s="94">
        <f>+'CO2'!AB238+'abs CO2'!AB238+'CH4'!AB238*PCG!$C$5+N2O!AB238*PCG!$C$6+HFC!AB238+PFC!AB238+'SF6'!AB238</f>
        <v>0</v>
      </c>
      <c r="AC238" s="94">
        <f>+'CO2'!AC238+'abs CO2'!AC238+'CH4'!AC238*PCG!$C$5+N2O!AC238*PCG!$C$6+HFC!AC238+PFC!AC238+'SF6'!AC238</f>
        <v>0</v>
      </c>
      <c r="AD238" s="94">
        <f>+'CO2'!AD238+'abs CO2'!AD238+'CH4'!AD238*PCG!$C$5+N2O!AD238*PCG!$C$6+HFC!AD238+PFC!AD238+'SF6'!AD238</f>
        <v>0</v>
      </c>
      <c r="AE238" s="94">
        <f>+'CO2'!AE238+'abs CO2'!AE238+'CH4'!AE238*PCG!$C$5+N2O!AE238*PCG!$C$6+HFC!AE238+PFC!AE238+'SF6'!AE238</f>
        <v>0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1.5000000000000001E-4</v>
      </c>
      <c r="L239" s="94">
        <f>+'CO2'!L239+'abs CO2'!L239+'CH4'!L239*PCG!$C$5+N2O!L239*PCG!$C$6+HFC!L239+PFC!L239+'SF6'!L239</f>
        <v>3.0000000000000003E-4</v>
      </c>
      <c r="M239" s="94">
        <f>+'CO2'!M239+'abs CO2'!M239+'CH4'!M239*PCG!$C$5+N2O!M239*PCG!$C$6+HFC!M239+PFC!M239+'SF6'!M239</f>
        <v>4.4999999999999999E-4</v>
      </c>
      <c r="N239" s="94">
        <f>+'CO2'!N239+'abs CO2'!N239+'CH4'!N239*PCG!$C$5+N2O!N239*PCG!$C$6+HFC!N239+PFC!N239+'SF6'!N239</f>
        <v>6.0000000000000006E-4</v>
      </c>
      <c r="O239" s="94">
        <f>+'CO2'!O239+'abs CO2'!O239+'CH4'!O239*PCG!$C$5+N2O!O239*PCG!$C$6+HFC!O239+PFC!O239+'SF6'!O239</f>
        <v>7.4999999999999991E-4</v>
      </c>
      <c r="P239" s="94">
        <f>+'CO2'!P239+'abs CO2'!P239+'CH4'!P239*PCG!$C$5+N2O!P239*PCG!$C$6+HFC!P239+PFC!P239+'SF6'!P239</f>
        <v>8.9999999999999998E-4</v>
      </c>
      <c r="Q239" s="94">
        <f>+'CO2'!Q239+'abs CO2'!Q239+'CH4'!Q239*PCG!$C$5+N2O!Q239*PCG!$C$6+HFC!Q239+PFC!Q239+'SF6'!Q239</f>
        <v>1.0499999999999999E-3</v>
      </c>
      <c r="R239" s="94">
        <f>+'CO2'!R239+'abs CO2'!R239+'CH4'!R239*PCG!$C$5+N2O!R239*PCG!$C$6+HFC!R239+PFC!R239+'SF6'!R239</f>
        <v>1.2000000000000001E-3</v>
      </c>
      <c r="S239" s="94">
        <f>+'CO2'!S239+'abs CO2'!S239+'CH4'!S239*PCG!$C$5+N2O!S239*PCG!$C$6+HFC!S239+PFC!S239+'SF6'!S239</f>
        <v>1.3499999999999999E-3</v>
      </c>
      <c r="T239" s="94">
        <f>+'CO2'!T239+'abs CO2'!T239+'CH4'!T239*PCG!$C$5+N2O!T239*PCG!$C$6+HFC!T239+PFC!T239+'SF6'!T239</f>
        <v>1.4999999999999998E-3</v>
      </c>
      <c r="U239" s="94">
        <f>+'CO2'!U239+'abs CO2'!U239+'CH4'!U239*PCG!$C$5+N2O!U239*PCG!$C$6+HFC!U239+PFC!U239+'SF6'!U239</f>
        <v>1.3124999999999999E-3</v>
      </c>
      <c r="V239" s="94">
        <f>+'CO2'!V239+'abs CO2'!V239+'CH4'!V239*PCG!$C$5+N2O!V239*PCG!$C$6+HFC!V239+PFC!V239+'SF6'!V239</f>
        <v>1.1249999999999999E-3</v>
      </c>
      <c r="W239" s="94">
        <f>+'CO2'!W239+'abs CO2'!W239+'CH4'!W239*PCG!$C$5+N2O!W239*PCG!$C$6+HFC!W239+PFC!W239+'SF6'!W239</f>
        <v>9.3749999999999997E-4</v>
      </c>
      <c r="X239" s="94">
        <f>+'CO2'!X239+'abs CO2'!X239+'CH4'!X239*PCG!$C$5+N2O!X239*PCG!$C$6+HFC!X239+PFC!X239+'SF6'!X239</f>
        <v>7.4999999999999991E-4</v>
      </c>
      <c r="Y239" s="94">
        <f>+'CO2'!Y239+'abs CO2'!Y239+'CH4'!Y239*PCG!$C$5+N2O!Y239*PCG!$C$6+HFC!Y239+PFC!Y239+'SF6'!Y239</f>
        <v>5.6249999999999996E-4</v>
      </c>
      <c r="Z239" s="94">
        <f>+'CO2'!Z239+'abs CO2'!Z239+'CH4'!Z239*PCG!$C$5+N2O!Z239*PCG!$C$6+HFC!Z239+PFC!Z239+'SF6'!Z239</f>
        <v>3.7499999999999995E-4</v>
      </c>
      <c r="AA239" s="94">
        <f>+'CO2'!AA239+'abs CO2'!AA239+'CH4'!AA239*PCG!$C$5+N2O!AA239*PCG!$C$6+HFC!AA239+PFC!AA239+'SF6'!AA239</f>
        <v>1.8749999999999998E-4</v>
      </c>
      <c r="AB239" s="94">
        <f>+'CO2'!AB239+'abs CO2'!AB239+'CH4'!AB239*PCG!$C$5+N2O!AB239*PCG!$C$6+HFC!AB239+PFC!AB239+'SF6'!AB239</f>
        <v>0</v>
      </c>
      <c r="AC239" s="94">
        <f>+'CO2'!AC239+'abs CO2'!AC239+'CH4'!AC239*PCG!$C$5+N2O!AC239*PCG!$C$6+HFC!AC239+PFC!AC239+'SF6'!AC239</f>
        <v>0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0.98858727158791093</v>
      </c>
      <c r="D240" s="33">
        <f t="shared" si="60"/>
        <v>1.0084363783737165</v>
      </c>
      <c r="E240" s="33">
        <f t="shared" si="60"/>
        <v>1.0360823094619462</v>
      </c>
      <c r="F240" s="33">
        <f t="shared" si="60"/>
        <v>1.0607521725060791</v>
      </c>
      <c r="G240" s="33">
        <f t="shared" si="60"/>
        <v>1.0865307604889516</v>
      </c>
      <c r="H240" s="33">
        <f t="shared" si="60"/>
        <v>1.1186366431839836</v>
      </c>
      <c r="I240" s="33">
        <f t="shared" si="60"/>
        <v>1.1453345517371991</v>
      </c>
      <c r="J240" s="33">
        <f t="shared" si="60"/>
        <v>1.18810641333045</v>
      </c>
      <c r="K240" s="33">
        <f t="shared" si="60"/>
        <v>1.2035859791699361</v>
      </c>
      <c r="L240" s="33">
        <f t="shared" si="60"/>
        <v>1.2210101832325679</v>
      </c>
      <c r="M240" s="33">
        <f t="shared" si="60"/>
        <v>1.2304958002533875</v>
      </c>
      <c r="N240" s="33">
        <f t="shared" si="60"/>
        <v>1.2958191829354282</v>
      </c>
      <c r="O240" s="33">
        <f t="shared" si="60"/>
        <v>1.3083383969858988</v>
      </c>
      <c r="P240" s="33">
        <f t="shared" si="60"/>
        <v>1.3112083998083377</v>
      </c>
      <c r="Q240" s="33">
        <f t="shared" si="60"/>
        <v>1.3184571518458248</v>
      </c>
      <c r="R240" s="33">
        <f t="shared" si="60"/>
        <v>1.3301465517910778</v>
      </c>
      <c r="S240" s="33">
        <f t="shared" si="60"/>
        <v>1.3408533847789657</v>
      </c>
      <c r="T240" s="33">
        <f t="shared" si="60"/>
        <v>1.3484661838705041</v>
      </c>
      <c r="U240" s="33">
        <f t="shared" si="60"/>
        <v>1.4698313374852823</v>
      </c>
      <c r="V240" s="33">
        <f t="shared" si="60"/>
        <v>1.5910971578369235</v>
      </c>
      <c r="W240" s="33">
        <f t="shared" si="60"/>
        <v>1.7144250980442999</v>
      </c>
      <c r="X240" s="33">
        <f t="shared" si="60"/>
        <v>1.5893715444567533</v>
      </c>
      <c r="Y240" s="33">
        <f t="shared" si="60"/>
        <v>1.810521661145277</v>
      </c>
      <c r="Z240" s="33">
        <f t="shared" si="60"/>
        <v>1.5574287439583863</v>
      </c>
      <c r="AA240" s="33">
        <f t="shared" si="60"/>
        <v>1.8152719649320646</v>
      </c>
      <c r="AB240" s="33">
        <f t="shared" si="60"/>
        <v>1.9865170451966443</v>
      </c>
      <c r="AC240" s="33">
        <f t="shared" si="60"/>
        <v>2.1639063316055061</v>
      </c>
      <c r="AD240" s="33">
        <f t="shared" si="60"/>
        <v>2.3390421128750334</v>
      </c>
      <c r="AE240" s="33">
        <f t="shared" si="60"/>
        <v>2.5174971573362921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0.18479045660068436</v>
      </c>
      <c r="D241" s="94">
        <f>+'CO2'!D241+'abs CO2'!D241+'CH4'!D241*PCG!$C$5+N2O!D241*PCG!$C$6+HFC!D241+PFC!D241+'SF6'!D241</f>
        <v>0.18648739267392586</v>
      </c>
      <c r="E241" s="94">
        <f>+'CO2'!E241+'abs CO2'!E241+'CH4'!E241*PCG!$C$5+N2O!E241*PCG!$C$6+HFC!E241+PFC!E241+'SF6'!E241</f>
        <v>0.19555455281317485</v>
      </c>
      <c r="F241" s="94">
        <f>+'CO2'!F241+'abs CO2'!F241+'CH4'!F241*PCG!$C$5+N2O!F241*PCG!$C$6+HFC!F241+PFC!F241+'SF6'!F241</f>
        <v>0.20407057507340906</v>
      </c>
      <c r="G241" s="94">
        <f>+'CO2'!G241+'abs CO2'!G241+'CH4'!G241*PCG!$C$5+N2O!G241*PCG!$C$6+HFC!G241+PFC!G241+'SF6'!G241</f>
        <v>0.21224335590170107</v>
      </c>
      <c r="H241" s="94">
        <f>+'CO2'!H241+'abs CO2'!H241+'CH4'!H241*PCG!$C$5+N2O!H241*PCG!$C$6+HFC!H241+PFC!H241+'SF6'!H241</f>
        <v>0.21725227297739011</v>
      </c>
      <c r="I241" s="94">
        <f>+'CO2'!I241+'abs CO2'!I241+'CH4'!I241*PCG!$C$5+N2O!I241*PCG!$C$6+HFC!I241+PFC!I241+'SF6'!I241</f>
        <v>0.22352856491454953</v>
      </c>
      <c r="J241" s="94">
        <f>+'CO2'!J241+'abs CO2'!J241+'CH4'!J241*PCG!$C$5+N2O!J241*PCG!$C$6+HFC!J241+PFC!J241+'SF6'!J241</f>
        <v>0.24467182561739084</v>
      </c>
      <c r="K241" s="94">
        <f>+'CO2'!K241+'abs CO2'!K241+'CH4'!K241*PCG!$C$5+N2O!K241*PCG!$C$6+HFC!K241+PFC!K241+'SF6'!K241</f>
        <v>0.23314905878335762</v>
      </c>
      <c r="L241" s="94">
        <f>+'CO2'!L241+'abs CO2'!L241+'CH4'!L241*PCG!$C$5+N2O!L241*PCG!$C$6+HFC!L241+PFC!L241+'SF6'!L241</f>
        <v>0.22156079592983272</v>
      </c>
      <c r="M241" s="94">
        <f>+'CO2'!M241+'abs CO2'!M241+'CH4'!M241*PCG!$C$5+N2O!M241*PCG!$C$6+HFC!M241+PFC!M241+'SF6'!M241</f>
        <v>0.20990703705681615</v>
      </c>
      <c r="N241" s="94">
        <f>+'CO2'!N241+'abs CO2'!N241+'CH4'!N241*PCG!$C$5+N2O!N241*PCG!$C$6+HFC!N241+PFC!N241+'SF6'!N241</f>
        <v>0.19818778216430788</v>
      </c>
      <c r="O241" s="94">
        <f>+'CO2'!O241+'abs CO2'!O241+'CH4'!O241*PCG!$C$5+N2O!O241*PCG!$C$6+HFC!O241+PFC!O241+'SF6'!O241</f>
        <v>0.18640303125230781</v>
      </c>
      <c r="P241" s="94">
        <f>+'CO2'!P241+'abs CO2'!P241+'CH4'!P241*PCG!$C$5+N2O!P241*PCG!$C$6+HFC!P241+PFC!P241+'SF6'!P241</f>
        <v>0.17455278432081611</v>
      </c>
      <c r="Q241" s="94">
        <f>+'CO2'!Q241+'abs CO2'!Q241+'CH4'!Q241*PCG!$C$5+N2O!Q241*PCG!$C$6+HFC!Q241+PFC!Q241+'SF6'!Q241</f>
        <v>0.16263704136983279</v>
      </c>
      <c r="R241" s="94">
        <f>+'CO2'!R241+'abs CO2'!R241+'CH4'!R241*PCG!$C$5+N2O!R241*PCG!$C$6+HFC!R241+PFC!R241+'SF6'!R241</f>
        <v>0.15065580239935769</v>
      </c>
      <c r="S241" s="94">
        <f>+'CO2'!S241+'abs CO2'!S241+'CH4'!S241*PCG!$C$5+N2O!S241*PCG!$C$6+HFC!S241+PFC!S241+'SF6'!S241</f>
        <v>0.13860906740939094</v>
      </c>
      <c r="T241" s="94">
        <f>+'CO2'!T241+'abs CO2'!T241+'CH4'!T241*PCG!$C$5+N2O!T241*PCG!$C$6+HFC!T241+PFC!T241+'SF6'!T241</f>
        <v>0.12649683639993248</v>
      </c>
      <c r="U241" s="94">
        <f>+'CO2'!U241+'abs CO2'!U241+'CH4'!U241*PCG!$C$5+N2O!U241*PCG!$C$6+HFC!U241+PFC!U241+'SF6'!U241</f>
        <v>0.12122797925529856</v>
      </c>
      <c r="V241" s="94">
        <f>+'CO2'!V241+'abs CO2'!V241+'CH4'!V241*PCG!$C$5+N2O!V241*PCG!$C$6+HFC!V241+PFC!V241+'SF6'!V241</f>
        <v>0.11592979818480813</v>
      </c>
      <c r="W241" s="94">
        <f>+'CO2'!W241+'abs CO2'!W241+'CH4'!W241*PCG!$C$5+N2O!W241*PCG!$C$6+HFC!W241+PFC!W241+'SF6'!W241</f>
        <v>0.11060229318846117</v>
      </c>
      <c r="X241" s="94">
        <f>+'CO2'!X241+'abs CO2'!X241+'CH4'!X241*PCG!$C$5+N2O!X241*PCG!$C$6+HFC!X241+PFC!X241+'SF6'!X241</f>
        <v>0.10524546426625764</v>
      </c>
      <c r="Y241" s="94">
        <f>+'CO2'!Y241+'abs CO2'!Y241+'CH4'!Y241*PCG!$C$5+N2O!Y241*PCG!$C$6+HFC!Y241+PFC!Y241+'SF6'!Y241</f>
        <v>0.11340059464444348</v>
      </c>
      <c r="Z241" s="94">
        <f>+'CO2'!Z241+'abs CO2'!Z241+'CH4'!Z241*PCG!$C$5+N2O!Z241*PCG!$C$6+HFC!Z241+PFC!Z241+'SF6'!Z241</f>
        <v>0.12159656318602793</v>
      </c>
      <c r="AA241" s="94">
        <f>+'CO2'!AA241+'abs CO2'!AA241+'CH4'!AA241*PCG!$C$5+N2O!AA241*PCG!$C$6+HFC!AA241+PFC!AA241+'SF6'!AA241</f>
        <v>0.1134241051498919</v>
      </c>
      <c r="AB241" s="94">
        <f>+'CO2'!AB241+'abs CO2'!AB241+'CH4'!AB241*PCG!$C$5+N2O!AB241*PCG!$C$6+HFC!AB241+PFC!AB241+'SF6'!AB241</f>
        <v>0.10520790143828272</v>
      </c>
      <c r="AC241" s="94">
        <f>+'CO2'!AC241+'abs CO2'!AC241+'CH4'!AC241*PCG!$C$5+N2O!AC241*PCG!$C$6+HFC!AC241+PFC!AC241+'SF6'!AC241</f>
        <v>0.10621286344585149</v>
      </c>
      <c r="AD241" s="94">
        <f>+'CO2'!AD241+'abs CO2'!AD241+'CH4'!AD241*PCG!$C$5+N2O!AD241*PCG!$C$6+HFC!AD241+PFC!AD241+'SF6'!AD241</f>
        <v>0.1069473681232449</v>
      </c>
      <c r="AE241" s="94">
        <f>+'CO2'!AE241+'abs CO2'!AE241+'CH4'!AE241*PCG!$C$5+N2O!AE241*PCG!$C$6+HFC!AE241+PFC!AE241+'SF6'!AE241</f>
        <v>0.10768187280063832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1.2009717708655075E-2</v>
      </c>
      <c r="D243" s="94">
        <f>+'CO2'!D243+'abs CO2'!D243+'CH4'!D243*PCG!$C$5+N2O!D243*PCG!$C$6+HFC!D243+PFC!D243+'SF6'!D243</f>
        <v>1.3135504993790749E-2</v>
      </c>
      <c r="E243" s="94">
        <f>+'CO2'!E243+'abs CO2'!E243+'CH4'!E243*PCG!$C$5+N2O!E243*PCG!$C$6+HFC!E243+PFC!E243+'SF6'!E243</f>
        <v>1.4687892515342901E-2</v>
      </c>
      <c r="F243" s="94">
        <f>+'CO2'!F243+'abs CO2'!F243+'CH4'!F243*PCG!$C$5+N2O!F243*PCG!$C$6+HFC!F243+PFC!F243+'SF6'!F243</f>
        <v>1.3815349871813024E-2</v>
      </c>
      <c r="G243" s="94">
        <f>+'CO2'!G243+'abs CO2'!G243+'CH4'!G243*PCG!$C$5+N2O!G243*PCG!$C$6+HFC!G243+PFC!G243+'SF6'!G243</f>
        <v>1.4394773598964797E-2</v>
      </c>
      <c r="H243" s="94">
        <f>+'CO2'!H243+'abs CO2'!H243+'CH4'!H243*PCG!$C$5+N2O!H243*PCG!$C$6+HFC!H243+PFC!H243+'SF6'!H243</f>
        <v>2.4465355790879148E-2</v>
      </c>
      <c r="I243" s="94">
        <f>+'CO2'!I243+'abs CO2'!I243+'CH4'!I243*PCG!$C$5+N2O!I243*PCG!$C$6+HFC!I243+PFC!I243+'SF6'!I243</f>
        <v>2.7860588979506787E-2</v>
      </c>
      <c r="J243" s="94">
        <f>+'CO2'!J243+'abs CO2'!J243+'CH4'!J243*PCG!$C$5+N2O!J243*PCG!$C$6+HFC!J243+PFC!J243+'SF6'!J243</f>
        <v>3.2462806442487821E-2</v>
      </c>
      <c r="K243" s="94">
        <f>+'CO2'!K243+'abs CO2'!K243+'CH4'!K243*PCG!$C$5+N2O!K243*PCG!$C$6+HFC!K243+PFC!K243+'SF6'!K243</f>
        <v>3.5376338545635468E-2</v>
      </c>
      <c r="L243" s="94">
        <f>+'CO2'!L243+'abs CO2'!L243+'CH4'!L243*PCG!$C$5+N2O!L243*PCG!$C$6+HFC!L243+PFC!L243+'SF6'!L243</f>
        <v>4.0300004891420944E-2</v>
      </c>
      <c r="M243" s="94">
        <f>+'CO2'!M243+'abs CO2'!M243+'CH4'!M243*PCG!$C$5+N2O!M243*PCG!$C$6+HFC!M243+PFC!M243+'SF6'!M243</f>
        <v>3.7350580214885611E-2</v>
      </c>
      <c r="N243" s="94">
        <f>+'CO2'!N243+'abs CO2'!N243+'CH4'!N243*PCG!$C$5+N2O!N243*PCG!$C$6+HFC!N243+PFC!N243+'SF6'!N243</f>
        <v>9.0304417219063196E-2</v>
      </c>
      <c r="O243" s="94">
        <f>+'CO2'!O243+'abs CO2'!O243+'CH4'!O243*PCG!$C$5+N2O!O243*PCG!$C$6+HFC!O243+PFC!O243+'SF6'!O243</f>
        <v>9.0519581611162553E-2</v>
      </c>
      <c r="P243" s="94">
        <f>+'CO2'!P243+'abs CO2'!P243+'CH4'!P243*PCG!$C$5+N2O!P243*PCG!$C$6+HFC!P243+PFC!P243+'SF6'!P243</f>
        <v>8.1151030794721593E-2</v>
      </c>
      <c r="Q243" s="94">
        <f>+'CO2'!Q243+'abs CO2'!Q243+'CH4'!Q243*PCG!$C$5+N2O!Q243*PCG!$C$6+HFC!Q243+PFC!Q243+'SF6'!Q243</f>
        <v>7.6226725212820645E-2</v>
      </c>
      <c r="R243" s="94">
        <f>+'CO2'!R243+'abs CO2'!R243+'CH4'!R243*PCG!$C$5+N2O!R243*PCG!$C$6+HFC!R243+PFC!R243+'SF6'!R243</f>
        <v>7.5808563558177236E-2</v>
      </c>
      <c r="S243" s="94">
        <f>+'CO2'!S243+'abs CO2'!S243+'CH4'!S243*PCG!$C$5+N2O!S243*PCG!$C$6+HFC!S243+PFC!S243+'SF6'!S243</f>
        <v>7.4473330965660306E-2</v>
      </c>
      <c r="T243" s="94">
        <f>+'CO2'!T243+'abs CO2'!T243+'CH4'!T243*PCG!$C$5+N2O!T243*PCG!$C$6+HFC!T243+PFC!T243+'SF6'!T243</f>
        <v>7.0109560496286139E-2</v>
      </c>
      <c r="U243" s="94">
        <f>+'CO2'!U243+'abs CO2'!U243+'CH4'!U243*PCG!$C$5+N2O!U243*PCG!$C$6+HFC!U243+PFC!U243+'SF6'!U243</f>
        <v>6.8186060342364768E-2</v>
      </c>
      <c r="V243" s="94">
        <f>+'CO2'!V243+'abs CO2'!V243+'CH4'!V243*PCG!$C$5+N2O!V243*PCG!$C$6+HFC!V243+PFC!V243+'SF6'!V243</f>
        <v>6.6192550851163018E-2</v>
      </c>
      <c r="W243" s="94">
        <f>+'CO2'!W243+'abs CO2'!W243+'CH4'!W243*PCG!$C$5+N2O!W243*PCG!$C$6+HFC!W243+PFC!W243+'SF6'!W243</f>
        <v>6.6290485141552918E-2</v>
      </c>
      <c r="X243" s="94">
        <f>+'CO2'!X243+'abs CO2'!X243+'CH4'!X243*PCG!$C$5+N2O!X243*PCG!$C$6+HFC!X243+PFC!X243+'SF6'!X243</f>
        <v>6.8531145904781779E-2</v>
      </c>
      <c r="Y243" s="94">
        <f>+'CO2'!Y243+'abs CO2'!Y243+'CH4'!Y243*PCG!$C$5+N2O!Y243*PCG!$C$6+HFC!Y243+PFC!Y243+'SF6'!Y243</f>
        <v>7.5493998215119609E-2</v>
      </c>
      <c r="Z243" s="94">
        <f>+'CO2'!Z243+'abs CO2'!Z243+'CH4'!Z243*PCG!$C$5+N2O!Z243*PCG!$C$6+HFC!Z243+PFC!Z243+'SF6'!Z243</f>
        <v>6.7890937343786845E-2</v>
      </c>
      <c r="AA243" s="94">
        <f>+'CO2'!AA243+'abs CO2'!AA243+'CH4'!AA243*PCG!$C$5+N2O!AA243*PCG!$C$6+HFC!AA243+PFC!AA243+'SF6'!AA243</f>
        <v>6.3401841782172549E-2</v>
      </c>
      <c r="AB243" s="94">
        <f>+'CO2'!AB243+'abs CO2'!AB243+'CH4'!AB243*PCG!$C$5+N2O!AB243*PCG!$C$6+HFC!AB243+PFC!AB243+'SF6'!AB243</f>
        <v>6.626415375836206E-2</v>
      </c>
      <c r="AC243" s="94">
        <f>+'CO2'!AC243+'abs CO2'!AC243+'CH4'!AC243*PCG!$C$5+N2O!AC243*PCG!$C$6+HFC!AC243+PFC!AC243+'SF6'!AC243</f>
        <v>6.6049506159655061E-2</v>
      </c>
      <c r="AD243" s="94">
        <f>+'CO2'!AD243+'abs CO2'!AD243+'CH4'!AD243*PCG!$C$5+N2O!AD243*PCG!$C$6+HFC!AD243+PFC!AD243+'SF6'!AD243</f>
        <v>6.385181075178864E-2</v>
      </c>
      <c r="AE243" s="94">
        <f>+'CO2'!AE243+'abs CO2'!AE243+'CH4'!AE243*PCG!$C$5+N2O!AE243*PCG!$C$6+HFC!AE243+PFC!AE243+'SF6'!AE243</f>
        <v>6.4973378535654783E-2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0.79178709727857144</v>
      </c>
      <c r="D244" s="33">
        <f t="shared" si="61"/>
        <v>0.8088134807059999</v>
      </c>
      <c r="E244" s="33">
        <f t="shared" si="61"/>
        <v>0.82583986413342858</v>
      </c>
      <c r="F244" s="33">
        <f t="shared" si="61"/>
        <v>0.84286624756085715</v>
      </c>
      <c r="G244" s="33">
        <f t="shared" si="61"/>
        <v>0.85989263098828572</v>
      </c>
      <c r="H244" s="33">
        <f t="shared" si="61"/>
        <v>0.87691901441571429</v>
      </c>
      <c r="I244" s="33">
        <f t="shared" si="61"/>
        <v>0.89394539784314275</v>
      </c>
      <c r="J244" s="33">
        <f t="shared" si="61"/>
        <v>0.91097178127057132</v>
      </c>
      <c r="K244" s="33">
        <f t="shared" si="61"/>
        <v>0.93506058184094298</v>
      </c>
      <c r="L244" s="33">
        <f t="shared" si="61"/>
        <v>0.9591493824113142</v>
      </c>
      <c r="M244" s="33">
        <f t="shared" si="61"/>
        <v>0.98323818298168564</v>
      </c>
      <c r="N244" s="33">
        <f t="shared" si="61"/>
        <v>1.0073269835520571</v>
      </c>
      <c r="O244" s="33">
        <f t="shared" si="61"/>
        <v>1.0314157841224285</v>
      </c>
      <c r="P244" s="33">
        <f t="shared" si="61"/>
        <v>1.0555045846928</v>
      </c>
      <c r="Q244" s="33">
        <f t="shared" si="61"/>
        <v>1.0795933852631714</v>
      </c>
      <c r="R244" s="33">
        <f t="shared" si="61"/>
        <v>1.1036821858335428</v>
      </c>
      <c r="S244" s="33">
        <f t="shared" si="61"/>
        <v>1.1277709864039145</v>
      </c>
      <c r="T244" s="33">
        <f t="shared" si="61"/>
        <v>1.1518597869742855</v>
      </c>
      <c r="U244" s="33">
        <f t="shared" si="61"/>
        <v>1.2804172978876189</v>
      </c>
      <c r="V244" s="33">
        <f t="shared" si="61"/>
        <v>1.4089748088009524</v>
      </c>
      <c r="W244" s="33">
        <f t="shared" si="61"/>
        <v>1.5375323197142858</v>
      </c>
      <c r="X244" s="33">
        <f t="shared" si="61"/>
        <v>1.4155949342857139</v>
      </c>
      <c r="Y244" s="33">
        <f t="shared" si="61"/>
        <v>1.6216270682857139</v>
      </c>
      <c r="Z244" s="33">
        <f t="shared" si="61"/>
        <v>1.3679412434285714</v>
      </c>
      <c r="AA244" s="33">
        <f t="shared" si="61"/>
        <v>1.638446018</v>
      </c>
      <c r="AB244" s="33">
        <f t="shared" si="61"/>
        <v>1.8150449899999996</v>
      </c>
      <c r="AC244" s="33">
        <f t="shared" si="61"/>
        <v>1.9916439619999995</v>
      </c>
      <c r="AD244" s="33">
        <f t="shared" si="61"/>
        <v>2.1682429339999998</v>
      </c>
      <c r="AE244" s="33">
        <f t="shared" si="61"/>
        <v>2.3448419059999992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0.79178709727857144</v>
      </c>
      <c r="D249" s="94">
        <f>+'CO2'!D249+'abs CO2'!D249+'CH4'!D249*PCG!$C$5+N2O!D249*PCG!$C$6+HFC!D249+PFC!D249+'SF6'!D249</f>
        <v>0.8088134807059999</v>
      </c>
      <c r="E249" s="94">
        <f>+'CO2'!E249+'abs CO2'!E249+'CH4'!E249*PCG!$C$5+N2O!E249*PCG!$C$6+HFC!E249+PFC!E249+'SF6'!E249</f>
        <v>0.82583986413342858</v>
      </c>
      <c r="F249" s="94">
        <f>+'CO2'!F249+'abs CO2'!F249+'CH4'!F249*PCG!$C$5+N2O!F249*PCG!$C$6+HFC!F249+PFC!F249+'SF6'!F249</f>
        <v>0.84286624756085715</v>
      </c>
      <c r="G249" s="94">
        <f>+'CO2'!G249+'abs CO2'!G249+'CH4'!G249*PCG!$C$5+N2O!G249*PCG!$C$6+HFC!G249+PFC!G249+'SF6'!G249</f>
        <v>0.85989263098828572</v>
      </c>
      <c r="H249" s="94">
        <f>+'CO2'!H249+'abs CO2'!H249+'CH4'!H249*PCG!$C$5+N2O!H249*PCG!$C$6+HFC!H249+PFC!H249+'SF6'!H249</f>
        <v>0.87691901441571429</v>
      </c>
      <c r="I249" s="94">
        <f>+'CO2'!I249+'abs CO2'!I249+'CH4'!I249*PCG!$C$5+N2O!I249*PCG!$C$6+HFC!I249+PFC!I249+'SF6'!I249</f>
        <v>0.89394539784314275</v>
      </c>
      <c r="J249" s="94">
        <f>+'CO2'!J249+'abs CO2'!J249+'CH4'!J249*PCG!$C$5+N2O!J249*PCG!$C$6+HFC!J249+PFC!J249+'SF6'!J249</f>
        <v>0.91097178127057132</v>
      </c>
      <c r="K249" s="94">
        <f>+'CO2'!K249+'abs CO2'!K249+'CH4'!K249*PCG!$C$5+N2O!K249*PCG!$C$6+HFC!K249+PFC!K249+'SF6'!K249</f>
        <v>0.93506058184094298</v>
      </c>
      <c r="L249" s="94">
        <f>+'CO2'!L249+'abs CO2'!L249+'CH4'!L249*PCG!$C$5+N2O!L249*PCG!$C$6+HFC!L249+PFC!L249+'SF6'!L249</f>
        <v>0.9591493824113142</v>
      </c>
      <c r="M249" s="94">
        <f>+'CO2'!M249+'abs CO2'!M249+'CH4'!M249*PCG!$C$5+N2O!M249*PCG!$C$6+HFC!M249+PFC!M249+'SF6'!M249</f>
        <v>0.98323818298168564</v>
      </c>
      <c r="N249" s="94">
        <f>+'CO2'!N249+'abs CO2'!N249+'CH4'!N249*PCG!$C$5+N2O!N249*PCG!$C$6+HFC!N249+PFC!N249+'SF6'!N249</f>
        <v>1.0073269835520571</v>
      </c>
      <c r="O249" s="94">
        <f>+'CO2'!O249+'abs CO2'!O249+'CH4'!O249*PCG!$C$5+N2O!O249*PCG!$C$6+HFC!O249+PFC!O249+'SF6'!O249</f>
        <v>1.0314157841224285</v>
      </c>
      <c r="P249" s="94">
        <f>+'CO2'!P249+'abs CO2'!P249+'CH4'!P249*PCG!$C$5+N2O!P249*PCG!$C$6+HFC!P249+PFC!P249+'SF6'!P249</f>
        <v>1.0555045846928</v>
      </c>
      <c r="Q249" s="94">
        <f>+'CO2'!Q249+'abs CO2'!Q249+'CH4'!Q249*PCG!$C$5+N2O!Q249*PCG!$C$6+HFC!Q249+PFC!Q249+'SF6'!Q249</f>
        <v>1.0795933852631714</v>
      </c>
      <c r="R249" s="94">
        <f>+'CO2'!R249+'abs CO2'!R249+'CH4'!R249*PCG!$C$5+N2O!R249*PCG!$C$6+HFC!R249+PFC!R249+'SF6'!R249</f>
        <v>1.1036821858335428</v>
      </c>
      <c r="S249" s="94">
        <f>+'CO2'!S249+'abs CO2'!S249+'CH4'!S249*PCG!$C$5+N2O!S249*PCG!$C$6+HFC!S249+PFC!S249+'SF6'!S249</f>
        <v>1.1277709864039145</v>
      </c>
      <c r="T249" s="94">
        <f>+'CO2'!T249+'abs CO2'!T249+'CH4'!T249*PCG!$C$5+N2O!T249*PCG!$C$6+HFC!T249+PFC!T249+'SF6'!T249</f>
        <v>1.1518597869742855</v>
      </c>
      <c r="U249" s="94">
        <f>+'CO2'!U249+'abs CO2'!U249+'CH4'!U249*PCG!$C$5+N2O!U249*PCG!$C$6+HFC!U249+PFC!U249+'SF6'!U249</f>
        <v>1.2804172978876189</v>
      </c>
      <c r="V249" s="94">
        <f>+'CO2'!V249+'abs CO2'!V249+'CH4'!V249*PCG!$C$5+N2O!V249*PCG!$C$6+HFC!V249+PFC!V249+'SF6'!V249</f>
        <v>1.4089748088009524</v>
      </c>
      <c r="W249" s="94">
        <f>+'CO2'!W249+'abs CO2'!W249+'CH4'!W249*PCG!$C$5+N2O!W249*PCG!$C$6+HFC!W249+PFC!W249+'SF6'!W249</f>
        <v>1.5375323197142858</v>
      </c>
      <c r="X249" s="94">
        <f>+'CO2'!X249+'abs CO2'!X249+'CH4'!X249*PCG!$C$5+N2O!X249*PCG!$C$6+HFC!X249+PFC!X249+'SF6'!X249</f>
        <v>1.4155949342857139</v>
      </c>
      <c r="Y249" s="94">
        <f>+'CO2'!Y249+'abs CO2'!Y249+'CH4'!Y249*PCG!$C$5+N2O!Y249*PCG!$C$6+HFC!Y249+PFC!Y249+'SF6'!Y249</f>
        <v>1.6216270682857139</v>
      </c>
      <c r="Z249" s="94">
        <f>+'CO2'!Z249+'abs CO2'!Z249+'CH4'!Z249*PCG!$C$5+N2O!Z249*PCG!$C$6+HFC!Z249+PFC!Z249+'SF6'!Z249</f>
        <v>1.3679412434285714</v>
      </c>
      <c r="AA249" s="94">
        <f>+'CO2'!AA249+'abs CO2'!AA249+'CH4'!AA249*PCG!$C$5+N2O!AA249*PCG!$C$6+HFC!AA249+PFC!AA249+'SF6'!AA249</f>
        <v>1.638446018</v>
      </c>
      <c r="AB249" s="94">
        <f>+'CO2'!AB249+'abs CO2'!AB249+'CH4'!AB249*PCG!$C$5+N2O!AB249*PCG!$C$6+HFC!AB249+PFC!AB249+'SF6'!AB249</f>
        <v>1.8150449899999996</v>
      </c>
      <c r="AC249" s="94">
        <f>+'CO2'!AC249+'abs CO2'!AC249+'CH4'!AC249*PCG!$C$5+N2O!AC249*PCG!$C$6+HFC!AC249+PFC!AC249+'SF6'!AC249</f>
        <v>1.9916439619999995</v>
      </c>
      <c r="AD249" s="94">
        <f>+'CO2'!AD249+'abs CO2'!AD249+'CH4'!AD249*PCG!$C$5+N2O!AD249*PCG!$C$6+HFC!AD249+PFC!AD249+'SF6'!AD249</f>
        <v>2.1682429339999998</v>
      </c>
      <c r="AE249" s="94">
        <f>+'CO2'!AE249+'abs CO2'!AE249+'CH4'!AE249*PCG!$C$5+N2O!AE249*PCG!$C$6+HFC!AE249+PFC!AE249+'SF6'!AE249</f>
        <v>2.3448419059999992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178.42556666223305</v>
      </c>
      <c r="D257" s="33">
        <f t="shared" si="63"/>
        <v>171.11245793199188</v>
      </c>
      <c r="E257" s="33">
        <f t="shared" si="63"/>
        <v>181.26359084439127</v>
      </c>
      <c r="F257" s="33">
        <f t="shared" si="63"/>
        <v>187.42873547321807</v>
      </c>
      <c r="G257" s="33">
        <f t="shared" si="63"/>
        <v>185.23939092194402</v>
      </c>
      <c r="H257" s="33">
        <f t="shared" si="63"/>
        <v>191.19902089382853</v>
      </c>
      <c r="I257" s="33">
        <f t="shared" si="63"/>
        <v>186.89826479039962</v>
      </c>
      <c r="J257" s="33">
        <f t="shared" si="63"/>
        <v>189.41680965071689</v>
      </c>
      <c r="K257" s="33">
        <f t="shared" si="63"/>
        <v>188.3700047832705</v>
      </c>
      <c r="L257" s="33">
        <f t="shared" si="63"/>
        <v>197.66978030459455</v>
      </c>
      <c r="M257" s="33">
        <f t="shared" si="63"/>
        <v>186.53385992233481</v>
      </c>
      <c r="N257" s="33">
        <f t="shared" si="63"/>
        <v>193.85581458784611</v>
      </c>
      <c r="O257" s="33">
        <f t="shared" si="63"/>
        <v>203.1484476726705</v>
      </c>
      <c r="P257" s="33">
        <f t="shared" si="63"/>
        <v>191.32508182013208</v>
      </c>
      <c r="Q257" s="33">
        <f t="shared" si="63"/>
        <v>215.63878938375296</v>
      </c>
      <c r="R257" s="33">
        <f t="shared" si="63"/>
        <v>202.053023792994</v>
      </c>
      <c r="S257" s="33">
        <f t="shared" si="63"/>
        <v>210.59879737214982</v>
      </c>
      <c r="T257" s="33">
        <f t="shared" si="63"/>
        <v>227.04093203922963</v>
      </c>
      <c r="U257" s="33">
        <f t="shared" si="63"/>
        <v>240.3932168948904</v>
      </c>
      <c r="V257" s="33">
        <f t="shared" si="63"/>
        <v>247.53877998520002</v>
      </c>
      <c r="W257" s="33">
        <f t="shared" si="63"/>
        <v>246.95823772883736</v>
      </c>
      <c r="X257" s="33">
        <f t="shared" si="63"/>
        <v>213.55160048477779</v>
      </c>
      <c r="Y257" s="33">
        <f t="shared" si="63"/>
        <v>185.51631715818144</v>
      </c>
      <c r="Z257" s="33">
        <f t="shared" si="63"/>
        <v>181.52930591741227</v>
      </c>
      <c r="AA257" s="33">
        <f t="shared" si="63"/>
        <v>186.40656302844943</v>
      </c>
      <c r="AB257" s="33">
        <f t="shared" si="63"/>
        <v>184.4763430663956</v>
      </c>
      <c r="AC257" s="33">
        <f t="shared" si="63"/>
        <v>194.69818476297567</v>
      </c>
      <c r="AD257" s="33">
        <f t="shared" si="63"/>
        <v>205.23168437897866</v>
      </c>
      <c r="AE257" s="33">
        <f t="shared" si="63"/>
        <v>215.51846065014288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156.76048602691134</v>
      </c>
      <c r="D258" s="33">
        <f t="shared" si="64"/>
        <v>150.07431998150687</v>
      </c>
      <c r="E258" s="33">
        <f t="shared" si="64"/>
        <v>159.96154660035535</v>
      </c>
      <c r="F258" s="33">
        <f t="shared" si="64"/>
        <v>165.6033679752704</v>
      </c>
      <c r="G258" s="33">
        <f t="shared" si="64"/>
        <v>163.60962235090494</v>
      </c>
      <c r="H258" s="33">
        <f t="shared" si="64"/>
        <v>169.28521911053863</v>
      </c>
      <c r="I258" s="33">
        <f t="shared" si="64"/>
        <v>165.21106531034141</v>
      </c>
      <c r="J258" s="33">
        <f t="shared" si="64"/>
        <v>167.73840984896461</v>
      </c>
      <c r="K258" s="33">
        <f t="shared" si="64"/>
        <v>166.65940761167863</v>
      </c>
      <c r="L258" s="33">
        <f t="shared" si="64"/>
        <v>174.98340297301516</v>
      </c>
      <c r="M258" s="33">
        <f t="shared" si="64"/>
        <v>164.74288641621987</v>
      </c>
      <c r="N258" s="33">
        <f t="shared" si="64"/>
        <v>171.26886738636708</v>
      </c>
      <c r="O258" s="33">
        <f t="shared" si="64"/>
        <v>179.57275906784665</v>
      </c>
      <c r="P258" s="33">
        <f t="shared" si="64"/>
        <v>168.70171075881211</v>
      </c>
      <c r="Q258" s="33">
        <f t="shared" si="64"/>
        <v>190.66547037942425</v>
      </c>
      <c r="R258" s="33">
        <f t="shared" si="64"/>
        <v>178.18804618906393</v>
      </c>
      <c r="S258" s="33">
        <f t="shared" si="64"/>
        <v>185.81493479592811</v>
      </c>
      <c r="T258" s="33">
        <f t="shared" si="64"/>
        <v>200.61376520112222</v>
      </c>
      <c r="U258" s="33">
        <f t="shared" si="64"/>
        <v>212.65841498809718</v>
      </c>
      <c r="V258" s="33">
        <f t="shared" si="64"/>
        <v>219.02614633135559</v>
      </c>
      <c r="W258" s="33">
        <f t="shared" si="64"/>
        <v>218.32017966611795</v>
      </c>
      <c r="X258" s="33">
        <f t="shared" si="64"/>
        <v>188.56446000739211</v>
      </c>
      <c r="Y258" s="33">
        <f t="shared" si="64"/>
        <v>163.44530867876179</v>
      </c>
      <c r="Z258" s="33">
        <f t="shared" si="64"/>
        <v>160.35583821325076</v>
      </c>
      <c r="AA258" s="33">
        <f t="shared" si="64"/>
        <v>165.04954441881418</v>
      </c>
      <c r="AB258" s="33">
        <f t="shared" si="64"/>
        <v>163.52909684043934</v>
      </c>
      <c r="AC258" s="33">
        <f t="shared" si="64"/>
        <v>172.51295003595155</v>
      </c>
      <c r="AD258" s="33">
        <f t="shared" si="64"/>
        <v>181.80644137957529</v>
      </c>
      <c r="AE258" s="33">
        <f t="shared" si="64"/>
        <v>190.85157169484543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58.244722485701431</v>
      </c>
      <c r="D259" s="94">
        <f>+'CO2'!D259+'abs CO2'!D259+'CH4'!D259*PCG!$C$5+N2O!D259*PCG!$C$6+HFC!D259+PFC!D259+'SF6'!D259</f>
        <v>55.698930787655378</v>
      </c>
      <c r="E259" s="94">
        <f>+'CO2'!E259+'abs CO2'!E259+'CH4'!E259*PCG!$C$5+N2O!E259*PCG!$C$6+HFC!E259+PFC!E259+'SF6'!E259</f>
        <v>61.507580703432076</v>
      </c>
      <c r="F259" s="94">
        <f>+'CO2'!F259+'abs CO2'!F259+'CH4'!F259*PCG!$C$5+N2O!F259*PCG!$C$6+HFC!F259+PFC!F259+'SF6'!F259</f>
        <v>68.99320111279755</v>
      </c>
      <c r="G259" s="94">
        <f>+'CO2'!G259+'abs CO2'!G259+'CH4'!G259*PCG!$C$5+N2O!G259*PCG!$C$6+HFC!G259+PFC!G259+'SF6'!G259</f>
        <v>69.069884051340324</v>
      </c>
      <c r="H259" s="94">
        <f>+'CO2'!H259+'abs CO2'!H259+'CH4'!H259*PCG!$C$5+N2O!H259*PCG!$C$6+HFC!H259+PFC!H259+'SF6'!H259</f>
        <v>76.041308042228508</v>
      </c>
      <c r="I259" s="94">
        <f>+'CO2'!I259+'abs CO2'!I259+'CH4'!I259*PCG!$C$5+N2O!I259*PCG!$C$6+HFC!I259+PFC!I259+'SF6'!I259</f>
        <v>79.106061824301037</v>
      </c>
      <c r="J259" s="94">
        <f>+'CO2'!J259+'abs CO2'!J259+'CH4'!J259*PCG!$C$5+N2O!J259*PCG!$C$6+HFC!J259+PFC!J259+'SF6'!J259</f>
        <v>77.9377774134161</v>
      </c>
      <c r="K259" s="94">
        <f>+'CO2'!K259+'abs CO2'!K259+'CH4'!K259*PCG!$C$5+N2O!K259*PCG!$C$6+HFC!K259+PFC!K259+'SF6'!K259</f>
        <v>75.652769227549101</v>
      </c>
      <c r="L259" s="94">
        <f>+'CO2'!L259+'abs CO2'!L259+'CH4'!L259*PCG!$C$5+N2O!L259*PCG!$C$6+HFC!L259+PFC!L259+'SF6'!L259</f>
        <v>82.797534694747199</v>
      </c>
      <c r="M259" s="94">
        <f>+'CO2'!M259+'abs CO2'!M259+'CH4'!M259*PCG!$C$5+N2O!M259*PCG!$C$6+HFC!M259+PFC!M259+'SF6'!M259</f>
        <v>71.26999808643825</v>
      </c>
      <c r="N259" s="94">
        <f>+'CO2'!N259+'abs CO2'!N259+'CH4'!N259*PCG!$C$5+N2O!N259*PCG!$C$6+HFC!N259+PFC!N259+'SF6'!N259</f>
        <v>76.564828749725507</v>
      </c>
      <c r="O259" s="94">
        <f>+'CO2'!O259+'abs CO2'!O259+'CH4'!O259*PCG!$C$5+N2O!O259*PCG!$C$6+HFC!O259+PFC!O259+'SF6'!O259</f>
        <v>83.851120227157352</v>
      </c>
      <c r="P259" s="94">
        <f>+'CO2'!P259+'abs CO2'!P259+'CH4'!P259*PCG!$C$5+N2O!P259*PCG!$C$6+HFC!P259+PFC!P259+'SF6'!P259</f>
        <v>71.776138359827016</v>
      </c>
      <c r="Q259" s="94">
        <f>+'CO2'!Q259+'abs CO2'!Q259+'CH4'!Q259*PCG!$C$5+N2O!Q259*PCG!$C$6+HFC!Q259+PFC!Q259+'SF6'!Q259</f>
        <v>92.692404622705411</v>
      </c>
      <c r="R259" s="94">
        <f>+'CO2'!R259+'abs CO2'!R259+'CH4'!R259*PCG!$C$5+N2O!R259*PCG!$C$6+HFC!R259+PFC!R259+'SF6'!R259</f>
        <v>79.014951488071048</v>
      </c>
      <c r="S259" s="94">
        <f>+'CO2'!S259+'abs CO2'!S259+'CH4'!S259*PCG!$C$5+N2O!S259*PCG!$C$6+HFC!S259+PFC!S259+'SF6'!S259</f>
        <v>85.626408070173866</v>
      </c>
      <c r="T259" s="94">
        <f>+'CO2'!T259+'abs CO2'!T259+'CH4'!T259*PCG!$C$5+N2O!T259*PCG!$C$6+HFC!T259+PFC!T259+'SF6'!T259</f>
        <v>99.49385696464654</v>
      </c>
      <c r="U259" s="94">
        <f>+'CO2'!U259+'abs CO2'!U259+'CH4'!U259*PCG!$C$5+N2O!U259*PCG!$C$6+HFC!U259+PFC!U259+'SF6'!U259</f>
        <v>110.89566989960284</v>
      </c>
      <c r="V259" s="94">
        <f>+'CO2'!V259+'abs CO2'!V259+'CH4'!V259*PCG!$C$5+N2O!V259*PCG!$C$6+HFC!V259+PFC!V259+'SF6'!V259</f>
        <v>116.9967985471163</v>
      </c>
      <c r="W259" s="94">
        <f>+'CO2'!W259+'abs CO2'!W259+'CH4'!W259*PCG!$C$5+N2O!W259*PCG!$C$6+HFC!W259+PFC!W259+'SF6'!W259</f>
        <v>116.56047379102202</v>
      </c>
      <c r="X259" s="94">
        <f>+'CO2'!X259+'abs CO2'!X259+'CH4'!X259*PCG!$C$5+N2O!X259*PCG!$C$6+HFC!X259+PFC!X259+'SF6'!X259</f>
        <v>93.571072559442584</v>
      </c>
      <c r="Y259" s="94">
        <f>+'CO2'!Y259+'abs CO2'!Y259+'CH4'!Y259*PCG!$C$5+N2O!Y259*PCG!$C$6+HFC!Y259+PFC!Y259+'SF6'!Y259</f>
        <v>74.354551552352945</v>
      </c>
      <c r="Z259" s="94">
        <f>+'CO2'!Z259+'abs CO2'!Z259+'CH4'!Z259*PCG!$C$5+N2O!Z259*PCG!$C$6+HFC!Z259+PFC!Z259+'SF6'!Z259</f>
        <v>77.700347691492055</v>
      </c>
      <c r="AA259" s="94">
        <f>+'CO2'!AA259+'abs CO2'!AA259+'CH4'!AA259*PCG!$C$5+N2O!AA259*PCG!$C$6+HFC!AA259+PFC!AA259+'SF6'!AA259</f>
        <v>85.622388813152881</v>
      </c>
      <c r="AB259" s="94">
        <f>+'CO2'!AB259+'abs CO2'!AB259+'CH4'!AB259*PCG!$C$5+N2O!AB259*PCG!$C$6+HFC!AB259+PFC!AB259+'SF6'!AB259</f>
        <v>88.038059755946634</v>
      </c>
      <c r="AC259" s="94">
        <f>+'CO2'!AC259+'abs CO2'!AC259+'CH4'!AC259*PCG!$C$5+N2O!AC259*PCG!$C$6+HFC!AC259+PFC!AC259+'SF6'!AC259</f>
        <v>93.12069699133454</v>
      </c>
      <c r="AD259" s="94">
        <f>+'CO2'!AD259+'abs CO2'!AD259+'CH4'!AD259*PCG!$C$5+N2O!AD259*PCG!$C$6+HFC!AD259+PFC!AD259+'SF6'!AD259</f>
        <v>98.203334226722461</v>
      </c>
      <c r="AE259" s="94">
        <f>+'CO2'!AE259+'abs CO2'!AE259+'CH4'!AE259*PCG!$C$5+N2O!AE259*PCG!$C$6+HFC!AE259+PFC!AE259+'SF6'!AE259</f>
        <v>103.28597146211038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2.5374647706128783</v>
      </c>
      <c r="D260" s="33">
        <f t="shared" si="65"/>
        <v>2.5876935861749786</v>
      </c>
      <c r="E260" s="33">
        <f t="shared" si="65"/>
        <v>2.6600466853738567</v>
      </c>
      <c r="F260" s="33">
        <f t="shared" si="65"/>
        <v>2.724762779505701</v>
      </c>
      <c r="G260" s="33">
        <f t="shared" si="65"/>
        <v>2.7921280997587004</v>
      </c>
      <c r="H260" s="33">
        <f t="shared" si="65"/>
        <v>2.8741817054518832</v>
      </c>
      <c r="I260" s="33">
        <f t="shared" si="65"/>
        <v>2.9431680096696224</v>
      </c>
      <c r="J260" s="33">
        <f t="shared" si="65"/>
        <v>3.0576488281894791</v>
      </c>
      <c r="K260" s="33">
        <f t="shared" si="65"/>
        <v>3.0922324689188954</v>
      </c>
      <c r="L260" s="33">
        <f t="shared" si="65"/>
        <v>3.1316543137706456</v>
      </c>
      <c r="M260" s="33">
        <f t="shared" si="65"/>
        <v>3.1512062995823302</v>
      </c>
      <c r="N260" s="33">
        <f t="shared" si="65"/>
        <v>3.2913467574777724</v>
      </c>
      <c r="O260" s="33">
        <f t="shared" si="65"/>
        <v>3.3183907240979287</v>
      </c>
      <c r="P260" s="33">
        <f t="shared" si="65"/>
        <v>3.3233028278068009</v>
      </c>
      <c r="Q260" s="33">
        <f t="shared" si="65"/>
        <v>3.3434280519526443</v>
      </c>
      <c r="R260" s="33">
        <f t="shared" si="65"/>
        <v>3.3699475822435292</v>
      </c>
      <c r="S260" s="33">
        <f t="shared" si="65"/>
        <v>3.3938020965816955</v>
      </c>
      <c r="T260" s="33">
        <f t="shared" si="65"/>
        <v>3.4104712367074042</v>
      </c>
      <c r="U260" s="33">
        <f t="shared" si="65"/>
        <v>3.7121634788817852</v>
      </c>
      <c r="V260" s="33">
        <f t="shared" si="65"/>
        <v>4.0136027783385222</v>
      </c>
      <c r="W260" s="33">
        <f t="shared" si="65"/>
        <v>4.3200117465198815</v>
      </c>
      <c r="X260" s="33">
        <f t="shared" si="65"/>
        <v>4.0052770543819838</v>
      </c>
      <c r="Y260" s="33">
        <f t="shared" si="65"/>
        <v>4.56048175489342</v>
      </c>
      <c r="Z260" s="33">
        <f t="shared" si="65"/>
        <v>3.9313133486868526</v>
      </c>
      <c r="AA260" s="33">
        <f t="shared" si="65"/>
        <v>4.5736243440528339</v>
      </c>
      <c r="AB260" s="33">
        <f t="shared" si="65"/>
        <v>4.998828970373804</v>
      </c>
      <c r="AC260" s="33">
        <f t="shared" si="65"/>
        <v>5.4429296305044659</v>
      </c>
      <c r="AD260" s="33">
        <f t="shared" si="65"/>
        <v>5.8811901000065241</v>
      </c>
      <c r="AE260" s="33">
        <f t="shared" si="65"/>
        <v>6.3275090470515423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2.5374647706128783</v>
      </c>
      <c r="D261" s="94">
        <f>+'CO2'!D261+'abs CO2'!D261+'CH4'!D261*PCG!$C$5+N2O!D261*PCG!$C$6+HFC!D261+PFC!D261+'SF6'!D261</f>
        <v>2.5876935861749786</v>
      </c>
      <c r="E261" s="94">
        <f>+'CO2'!E261+'abs CO2'!E261+'CH4'!E261*PCG!$C$5+N2O!E261*PCG!$C$6+HFC!E261+PFC!E261+'SF6'!E261</f>
        <v>2.6600466853738567</v>
      </c>
      <c r="F261" s="94">
        <f>+'CO2'!F261+'abs CO2'!F261+'CH4'!F261*PCG!$C$5+N2O!F261*PCG!$C$6+HFC!F261+PFC!F261+'SF6'!F261</f>
        <v>2.724762779505701</v>
      </c>
      <c r="G261" s="94">
        <f>+'CO2'!G261+'abs CO2'!G261+'CH4'!G261*PCG!$C$5+N2O!G261*PCG!$C$6+HFC!G261+PFC!G261+'SF6'!G261</f>
        <v>2.7921280997587004</v>
      </c>
      <c r="H261" s="94">
        <f>+'CO2'!H261+'abs CO2'!H261+'CH4'!H261*PCG!$C$5+N2O!H261*PCG!$C$6+HFC!H261+PFC!H261+'SF6'!H261</f>
        <v>2.8741817054518832</v>
      </c>
      <c r="I261" s="94">
        <f>+'CO2'!I261+'abs CO2'!I261+'CH4'!I261*PCG!$C$5+N2O!I261*PCG!$C$6+HFC!I261+PFC!I261+'SF6'!I261</f>
        <v>2.9431680096696224</v>
      </c>
      <c r="J261" s="94">
        <f>+'CO2'!J261+'abs CO2'!J261+'CH4'!J261*PCG!$C$5+N2O!J261*PCG!$C$6+HFC!J261+PFC!J261+'SF6'!J261</f>
        <v>3.0576488281894791</v>
      </c>
      <c r="K261" s="94">
        <f>+'CO2'!K261+'abs CO2'!K261+'CH4'!K261*PCG!$C$5+N2O!K261*PCG!$C$6+HFC!K261+PFC!K261+'SF6'!K261</f>
        <v>3.0922324689188954</v>
      </c>
      <c r="L261" s="94">
        <f>+'CO2'!L261+'abs CO2'!L261+'CH4'!L261*PCG!$C$5+N2O!L261*PCG!$C$6+HFC!L261+PFC!L261+'SF6'!L261</f>
        <v>3.1316543137706456</v>
      </c>
      <c r="M261" s="94">
        <f>+'CO2'!M261+'abs CO2'!M261+'CH4'!M261*PCG!$C$5+N2O!M261*PCG!$C$6+HFC!M261+PFC!M261+'SF6'!M261</f>
        <v>3.1512062995823302</v>
      </c>
      <c r="N261" s="94">
        <f>+'CO2'!N261+'abs CO2'!N261+'CH4'!N261*PCG!$C$5+N2O!N261*PCG!$C$6+HFC!N261+PFC!N261+'SF6'!N261</f>
        <v>3.2913467574777724</v>
      </c>
      <c r="O261" s="94">
        <f>+'CO2'!O261+'abs CO2'!O261+'CH4'!O261*PCG!$C$5+N2O!O261*PCG!$C$6+HFC!O261+PFC!O261+'SF6'!O261</f>
        <v>3.3183907240979287</v>
      </c>
      <c r="P261" s="94">
        <f>+'CO2'!P261+'abs CO2'!P261+'CH4'!P261*PCG!$C$5+N2O!P261*PCG!$C$6+HFC!P261+PFC!P261+'SF6'!P261</f>
        <v>3.3233028278068009</v>
      </c>
      <c r="Q261" s="94">
        <f>+'CO2'!Q261+'abs CO2'!Q261+'CH4'!Q261*PCG!$C$5+N2O!Q261*PCG!$C$6+HFC!Q261+PFC!Q261+'SF6'!Q261</f>
        <v>3.3434280519526443</v>
      </c>
      <c r="R261" s="94">
        <f>+'CO2'!R261+'abs CO2'!R261+'CH4'!R261*PCG!$C$5+N2O!R261*PCG!$C$6+HFC!R261+PFC!R261+'SF6'!R261</f>
        <v>3.3699475822435292</v>
      </c>
      <c r="S261" s="94">
        <f>+'CO2'!S261+'abs CO2'!S261+'CH4'!S261*PCG!$C$5+N2O!S261*PCG!$C$6+HFC!S261+PFC!S261+'SF6'!S261</f>
        <v>3.3938020965816955</v>
      </c>
      <c r="T261" s="94">
        <f>+'CO2'!T261+'abs CO2'!T261+'CH4'!T261*PCG!$C$5+N2O!T261*PCG!$C$6+HFC!T261+PFC!T261+'SF6'!T261</f>
        <v>3.4104712367074042</v>
      </c>
      <c r="U261" s="94">
        <f>+'CO2'!U261+'abs CO2'!U261+'CH4'!U261*PCG!$C$5+N2O!U261*PCG!$C$6+HFC!U261+PFC!U261+'SF6'!U261</f>
        <v>3.7121634788817852</v>
      </c>
      <c r="V261" s="94">
        <f>+'CO2'!V261+'abs CO2'!V261+'CH4'!V261*PCG!$C$5+N2O!V261*PCG!$C$6+HFC!V261+PFC!V261+'SF6'!V261</f>
        <v>4.0136027783385222</v>
      </c>
      <c r="W261" s="94">
        <f>+'CO2'!W261+'abs CO2'!W261+'CH4'!W261*PCG!$C$5+N2O!W261*PCG!$C$6+HFC!W261+PFC!W261+'SF6'!W261</f>
        <v>4.3200117465198815</v>
      </c>
      <c r="X261" s="94">
        <f>+'CO2'!X261+'abs CO2'!X261+'CH4'!X261*PCG!$C$5+N2O!X261*PCG!$C$6+HFC!X261+PFC!X261+'SF6'!X261</f>
        <v>4.0052770543819838</v>
      </c>
      <c r="Y261" s="94">
        <f>+'CO2'!Y261+'abs CO2'!Y261+'CH4'!Y261*PCG!$C$5+N2O!Y261*PCG!$C$6+HFC!Y261+PFC!Y261+'SF6'!Y261</f>
        <v>4.56048175489342</v>
      </c>
      <c r="Z261" s="94">
        <f>+'CO2'!Z261+'abs CO2'!Z261+'CH4'!Z261*PCG!$C$5+N2O!Z261*PCG!$C$6+HFC!Z261+PFC!Z261+'SF6'!Z261</f>
        <v>3.9313133486868526</v>
      </c>
      <c r="AA261" s="94">
        <f>+'CO2'!AA261+'abs CO2'!AA261+'CH4'!AA261*PCG!$C$5+N2O!AA261*PCG!$C$6+HFC!AA261+PFC!AA261+'SF6'!AA261</f>
        <v>4.5736243440528339</v>
      </c>
      <c r="AB261" s="94">
        <f>+'CO2'!AB261+'abs CO2'!AB261+'CH4'!AB261*PCG!$C$5+N2O!AB261*PCG!$C$6+HFC!AB261+PFC!AB261+'SF6'!AB261</f>
        <v>4.998828970373804</v>
      </c>
      <c r="AC261" s="94">
        <f>+'CO2'!AC261+'abs CO2'!AC261+'CH4'!AC261*PCG!$C$5+N2O!AC261*PCG!$C$6+HFC!AC261+PFC!AC261+'SF6'!AC261</f>
        <v>5.4429296305044659</v>
      </c>
      <c r="AD261" s="94">
        <f>+'CO2'!AD261+'abs CO2'!AD261+'CH4'!AD261*PCG!$C$5+N2O!AD261*PCG!$C$6+HFC!AD261+PFC!AD261+'SF6'!AD261</f>
        <v>5.8811901000065241</v>
      </c>
      <c r="AE261" s="94">
        <f>+'CO2'!AE261+'abs CO2'!AE261+'CH4'!AE261*PCG!$C$5+N2O!AE261*PCG!$C$6+HFC!AE261+PFC!AE261+'SF6'!AE261</f>
        <v>6.3275090470515423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84.279342464414711</v>
      </c>
      <c r="D264" s="94">
        <f>+'CO2'!D264+'abs CO2'!D264+'CH4'!D264*PCG!$C$5+N2O!D264*PCG!$C$6+HFC!D264+PFC!D264+'SF6'!D264</f>
        <v>82.464889743257572</v>
      </c>
      <c r="E264" s="94">
        <f>+'CO2'!E264+'abs CO2'!E264+'CH4'!E264*PCG!$C$5+N2O!E264*PCG!$C$6+HFC!E264+PFC!E264+'SF6'!E264</f>
        <v>81.063575632868137</v>
      </c>
      <c r="F264" s="94">
        <f>+'CO2'!F264+'abs CO2'!F264+'CH4'!F264*PCG!$C$5+N2O!F264*PCG!$C$6+HFC!F264+PFC!F264+'SF6'!F264</f>
        <v>80.157983050255325</v>
      </c>
      <c r="G264" s="94">
        <f>+'CO2'!G264+'abs CO2'!G264+'CH4'!G264*PCG!$C$5+N2O!G264*PCG!$C$6+HFC!G264+PFC!G264+'SF6'!G264</f>
        <v>79.353002485281451</v>
      </c>
      <c r="H264" s="94">
        <f>+'CO2'!H264+'abs CO2'!H264+'CH4'!H264*PCG!$C$5+N2O!H264*PCG!$C$6+HFC!H264+PFC!H264+'SF6'!H264</f>
        <v>77.298504981484243</v>
      </c>
      <c r="I264" s="94">
        <f>+'CO2'!I264+'abs CO2'!I264+'CH4'!I264*PCG!$C$5+N2O!I264*PCG!$C$6+HFC!I264+PFC!I264+'SF6'!I264</f>
        <v>74.706463777311413</v>
      </c>
      <c r="J264" s="94">
        <f>+'CO2'!J264+'abs CO2'!J264+'CH4'!J264*PCG!$C$5+N2O!J264*PCG!$C$6+HFC!J264+PFC!J264+'SF6'!J264</f>
        <v>75.735575833590559</v>
      </c>
      <c r="K264" s="94">
        <f>+'CO2'!K264+'abs CO2'!K264+'CH4'!K264*PCG!$C$5+N2O!K264*PCG!$C$6+HFC!K264+PFC!K264+'SF6'!K264</f>
        <v>77.06237106528495</v>
      </c>
      <c r="L264" s="94">
        <f>+'CO2'!L264+'abs CO2'!L264+'CH4'!L264*PCG!$C$5+N2O!L264*PCG!$C$6+HFC!L264+PFC!L264+'SF6'!L264</f>
        <v>78.385544137148969</v>
      </c>
      <c r="M264" s="94">
        <f>+'CO2'!M264+'abs CO2'!M264+'CH4'!M264*PCG!$C$5+N2O!M264*PCG!$C$6+HFC!M264+PFC!M264+'SF6'!M264</f>
        <v>79.708919148080128</v>
      </c>
      <c r="N264" s="94">
        <f>+'CO2'!N264+'abs CO2'!N264+'CH4'!N264*PCG!$C$5+N2O!N264*PCG!$C$6+HFC!N264+PFC!N264+'SF6'!N264</f>
        <v>80.882525151533301</v>
      </c>
      <c r="O264" s="94">
        <f>+'CO2'!O264+'abs CO2'!O264+'CH4'!O264*PCG!$C$5+N2O!O264*PCG!$C$6+HFC!O264+PFC!O264+'SF6'!O264</f>
        <v>82.218540403199611</v>
      </c>
      <c r="P264" s="94">
        <f>+'CO2'!P264+'abs CO2'!P264+'CH4'!P264*PCG!$C$5+N2O!P264*PCG!$C$6+HFC!P264+PFC!P264+'SF6'!P264</f>
        <v>83.549503256963433</v>
      </c>
      <c r="Q264" s="94">
        <f>+'CO2'!Q264+'abs CO2'!Q264+'CH4'!Q264*PCG!$C$5+N2O!Q264*PCG!$C$6+HFC!Q264+PFC!Q264+'SF6'!Q264</f>
        <v>84.881446604771014</v>
      </c>
      <c r="R264" s="94">
        <f>+'CO2'!R264+'abs CO2'!R264+'CH4'!R264*PCG!$C$5+N2O!R264*PCG!$C$6+HFC!R264+PFC!R264+'SF6'!R264</f>
        <v>86.211427303727433</v>
      </c>
      <c r="S264" s="94">
        <f>+'CO2'!S264+'abs CO2'!S264+'CH4'!S264*PCG!$C$5+N2O!S264*PCG!$C$6+HFC!S264+PFC!S264+'SF6'!S264</f>
        <v>87.530092044755037</v>
      </c>
      <c r="T264" s="94">
        <f>+'CO2'!T264+'abs CO2'!T264+'CH4'!T264*PCG!$C$5+N2O!T264*PCG!$C$6+HFC!T264+PFC!T264+'SF6'!T264</f>
        <v>88.851328117778365</v>
      </c>
      <c r="U264" s="94">
        <f>+'CO2'!U264+'abs CO2'!U264+'CH4'!U264*PCG!$C$5+N2O!U264*PCG!$C$6+HFC!U264+PFC!U264+'SF6'!U264</f>
        <v>88.89844268907909</v>
      </c>
      <c r="V264" s="94">
        <f>+'CO2'!V264+'abs CO2'!V264+'CH4'!V264*PCG!$C$5+N2O!V264*PCG!$C$6+HFC!V264+PFC!V264+'SF6'!V264</f>
        <v>88.948714216912023</v>
      </c>
      <c r="W264" s="94">
        <f>+'CO2'!W264+'abs CO2'!W264+'CH4'!W264*PCG!$C$5+N2O!W264*PCG!$C$6+HFC!W264+PFC!W264+'SF6'!W264</f>
        <v>89.002426429141067</v>
      </c>
      <c r="X264" s="94">
        <f>+'CO2'!X264+'abs CO2'!X264+'CH4'!X264*PCG!$C$5+N2O!X264*PCG!$C$6+HFC!X264+PFC!X264+'SF6'!X264</f>
        <v>82.073834276453837</v>
      </c>
      <c r="Y264" s="94">
        <f>+'CO2'!Y264+'abs CO2'!Y264+'CH4'!Y264*PCG!$C$5+N2O!Y264*PCG!$C$6+HFC!Y264+PFC!Y264+'SF6'!Y264</f>
        <v>76.980338987655088</v>
      </c>
      <c r="Z264" s="94">
        <f>+'CO2'!Z264+'abs CO2'!Z264+'CH4'!Z264*PCG!$C$5+N2O!Z264*PCG!$C$6+HFC!Z264+PFC!Z264+'SF6'!Z264</f>
        <v>71.879184993142587</v>
      </c>
      <c r="AA264" s="94">
        <f>+'CO2'!AA264+'abs CO2'!AA264+'CH4'!AA264*PCG!$C$5+N2O!AA264*PCG!$C$6+HFC!AA264+PFC!AA264+'SF6'!AA264</f>
        <v>67.696134040124804</v>
      </c>
      <c r="AB264" s="94">
        <f>+'CO2'!AB264+'abs CO2'!AB264+'CH4'!AB264*PCG!$C$5+N2O!AB264*PCG!$C$6+HFC!AB264+PFC!AB264+'SF6'!AB264</f>
        <v>63.520433112536871</v>
      </c>
      <c r="AC264" s="94">
        <f>+'CO2'!AC264+'abs CO2'!AC264+'CH4'!AC264*PCG!$C$5+N2O!AC264*PCG!$C$6+HFC!AC264+PFC!AC264+'SF6'!AC264</f>
        <v>66.689382859520308</v>
      </c>
      <c r="AD264" s="94">
        <f>+'CO2'!AD264+'abs CO2'!AD264+'CH4'!AD264*PCG!$C$5+N2O!AD264*PCG!$C$6+HFC!AD264+PFC!AD264+'SF6'!AD264</f>
        <v>69.890210700874874</v>
      </c>
      <c r="AE264" s="94">
        <f>+'CO2'!AE264+'abs CO2'!AE264+'CH4'!AE264*PCG!$C$5+N2O!AE264*PCG!$C$6+HFC!AE264+PFC!AE264+'SF6'!AE264</f>
        <v>73.091298422291743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11.698956306182311</v>
      </c>
      <c r="D265" s="94">
        <f>+'CO2'!D265+'abs CO2'!D265+'CH4'!D265*PCG!$C$5+N2O!D265*PCG!$C$6+HFC!D265+PFC!D265+'SF6'!D265</f>
        <v>9.3228058644189264</v>
      </c>
      <c r="E265" s="94">
        <f>+'CO2'!E265+'abs CO2'!E265+'CH4'!E265*PCG!$C$5+N2O!E265*PCG!$C$6+HFC!E265+PFC!E265+'SF6'!E265</f>
        <v>14.730343578681314</v>
      </c>
      <c r="F265" s="94">
        <f>+'CO2'!F265+'abs CO2'!F265+'CH4'!F265*PCG!$C$5+N2O!F265*PCG!$C$6+HFC!F265+PFC!F265+'SF6'!F265</f>
        <v>13.727421032711813</v>
      </c>
      <c r="G265" s="94">
        <f>+'CO2'!G265+'abs CO2'!G265+'CH4'!G265*PCG!$C$5+N2O!G265*PCG!$C$6+HFC!G265+PFC!G265+'SF6'!G265</f>
        <v>12.394607714524462</v>
      </c>
      <c r="H265" s="94">
        <f>+'CO2'!H265+'abs CO2'!H265+'CH4'!H265*PCG!$C$5+N2O!H265*PCG!$C$6+HFC!H265+PFC!H265+'SF6'!H265</f>
        <v>13.071224381373991</v>
      </c>
      <c r="I265" s="94">
        <f>+'CO2'!I265+'abs CO2'!I265+'CH4'!I265*PCG!$C$5+N2O!I265*PCG!$C$6+HFC!I265+PFC!I265+'SF6'!I265</f>
        <v>8.4553716990593202</v>
      </c>
      <c r="J265" s="94">
        <f>+'CO2'!J265+'abs CO2'!J265+'CH4'!J265*PCG!$C$5+N2O!J265*PCG!$C$6+HFC!J265+PFC!J265+'SF6'!J265</f>
        <v>11.007407773768442</v>
      </c>
      <c r="K265" s="94">
        <f>+'CO2'!K265+'abs CO2'!K265+'CH4'!K265*PCG!$C$5+N2O!K265*PCG!$C$6+HFC!K265+PFC!K265+'SF6'!K265</f>
        <v>10.852034849925669</v>
      </c>
      <c r="L265" s="94">
        <f>+'CO2'!L265+'abs CO2'!L265+'CH4'!L265*PCG!$C$5+N2O!L265*PCG!$C$6+HFC!L265+PFC!L265+'SF6'!L265</f>
        <v>10.668669827348326</v>
      </c>
      <c r="M265" s="94">
        <f>+'CO2'!M265+'abs CO2'!M265+'CH4'!M265*PCG!$C$5+N2O!M265*PCG!$C$6+HFC!M265+PFC!M265+'SF6'!M265</f>
        <v>10.612762882119178</v>
      </c>
      <c r="N265" s="94">
        <f>+'CO2'!N265+'abs CO2'!N265+'CH4'!N265*PCG!$C$5+N2O!N265*PCG!$C$6+HFC!N265+PFC!N265+'SF6'!N265</f>
        <v>10.530166727630508</v>
      </c>
      <c r="O265" s="94">
        <f>+'CO2'!O265+'abs CO2'!O265+'CH4'!O265*PCG!$C$5+N2O!O265*PCG!$C$6+HFC!O265+PFC!O265+'SF6'!O265</f>
        <v>10.184707713391754</v>
      </c>
      <c r="P265" s="94">
        <f>+'CO2'!P265+'abs CO2'!P265+'CH4'!P265*PCG!$C$5+N2O!P265*PCG!$C$6+HFC!P265+PFC!P265+'SF6'!P265</f>
        <v>10.052766314214871</v>
      </c>
      <c r="Q265" s="94">
        <f>+'CO2'!Q265+'abs CO2'!Q265+'CH4'!Q265*PCG!$C$5+N2O!Q265*PCG!$C$6+HFC!Q265+PFC!Q265+'SF6'!Q265</f>
        <v>9.748191099995184</v>
      </c>
      <c r="R265" s="94">
        <f>+'CO2'!R265+'abs CO2'!R265+'CH4'!R265*PCG!$C$5+N2O!R265*PCG!$C$6+HFC!R265+PFC!R265+'SF6'!R265</f>
        <v>9.5917198150219178</v>
      </c>
      <c r="S265" s="94">
        <f>+'CO2'!S265+'abs CO2'!S265+'CH4'!S265*PCG!$C$5+N2O!S265*PCG!$C$6+HFC!S265+PFC!S265+'SF6'!S265</f>
        <v>9.2646325844175177</v>
      </c>
      <c r="T265" s="94">
        <f>+'CO2'!T265+'abs CO2'!T265+'CH4'!T265*PCG!$C$5+N2O!T265*PCG!$C$6+HFC!T265+PFC!T265+'SF6'!T265</f>
        <v>8.8581088819899207</v>
      </c>
      <c r="U265" s="94">
        <f>+'CO2'!U265+'abs CO2'!U265+'CH4'!U265*PCG!$C$5+N2O!U265*PCG!$C$6+HFC!U265+PFC!U265+'SF6'!U265</f>
        <v>9.1521389205334813</v>
      </c>
      <c r="V265" s="94">
        <f>+'CO2'!V265+'abs CO2'!V265+'CH4'!V265*PCG!$C$5+N2O!V265*PCG!$C$6+HFC!V265+PFC!V265+'SF6'!V265</f>
        <v>9.06703078898874</v>
      </c>
      <c r="W265" s="94">
        <f>+'CO2'!W265+'abs CO2'!W265+'CH4'!W265*PCG!$C$5+N2O!W265*PCG!$C$6+HFC!W265+PFC!W265+'SF6'!W265</f>
        <v>8.4372676994349902</v>
      </c>
      <c r="X265" s="94">
        <f>+'CO2'!X265+'abs CO2'!X265+'CH4'!X265*PCG!$C$5+N2O!X265*PCG!$C$6+HFC!X265+PFC!X265+'SF6'!X265</f>
        <v>8.9142761171136939</v>
      </c>
      <c r="Y265" s="94">
        <f>+'CO2'!Y265+'abs CO2'!Y265+'CH4'!Y265*PCG!$C$5+N2O!Y265*PCG!$C$6+HFC!Y265+PFC!Y265+'SF6'!Y265</f>
        <v>7.5499363838603495</v>
      </c>
      <c r="Z265" s="94">
        <f>+'CO2'!Z265+'abs CO2'!Z265+'CH4'!Z265*PCG!$C$5+N2O!Z265*PCG!$C$6+HFC!Z265+PFC!Z265+'SF6'!Z265</f>
        <v>6.8449921799292461</v>
      </c>
      <c r="AA265" s="94">
        <f>+'CO2'!AA265+'abs CO2'!AA265+'CH4'!AA265*PCG!$C$5+N2O!AA265*PCG!$C$6+HFC!AA265+PFC!AA265+'SF6'!AA265</f>
        <v>7.1573972214836479</v>
      </c>
      <c r="AB265" s="94">
        <f>+'CO2'!AB265+'abs CO2'!AB265+'CH4'!AB265*PCG!$C$5+N2O!AB265*PCG!$C$6+HFC!AB265+PFC!AB265+'SF6'!AB265</f>
        <v>6.9717750015820048</v>
      </c>
      <c r="AC265" s="94">
        <f>+'CO2'!AC265+'abs CO2'!AC265+'CH4'!AC265*PCG!$C$5+N2O!AC265*PCG!$C$6+HFC!AC265+PFC!AC265+'SF6'!AC265</f>
        <v>7.2599405545922471</v>
      </c>
      <c r="AD265" s="94">
        <f>+'CO2'!AD265+'abs CO2'!AD265+'CH4'!AD265*PCG!$C$5+N2O!AD265*PCG!$C$6+HFC!AD265+PFC!AD265+'SF6'!AD265</f>
        <v>7.8317063519714436</v>
      </c>
      <c r="AE265" s="94">
        <f>+'CO2'!AE265+'abs CO2'!AE265+'CH4'!AE265*PCG!$C$5+N2O!AE265*PCG!$C$6+HFC!AE265+PFC!AE265+'SF6'!AE265</f>
        <v>8.1467927633917689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21.665080635321722</v>
      </c>
      <c r="D269" s="33">
        <f t="shared" si="66"/>
        <v>21.038137950485016</v>
      </c>
      <c r="E269" s="33">
        <f t="shared" si="66"/>
        <v>21.302044244035926</v>
      </c>
      <c r="F269" s="33">
        <f t="shared" si="66"/>
        <v>21.825367497947674</v>
      </c>
      <c r="G269" s="33">
        <f t="shared" si="66"/>
        <v>21.629768571039069</v>
      </c>
      <c r="H269" s="33">
        <f t="shared" si="66"/>
        <v>21.913801783289909</v>
      </c>
      <c r="I269" s="33">
        <f t="shared" si="66"/>
        <v>21.687199480058204</v>
      </c>
      <c r="J269" s="33">
        <f t="shared" si="66"/>
        <v>21.678399801752274</v>
      </c>
      <c r="K269" s="33">
        <f t="shared" si="66"/>
        <v>21.710597171591871</v>
      </c>
      <c r="L269" s="33">
        <f t="shared" si="66"/>
        <v>22.686377331579408</v>
      </c>
      <c r="M269" s="33">
        <f t="shared" si="66"/>
        <v>21.790973506114941</v>
      </c>
      <c r="N269" s="33">
        <f t="shared" si="66"/>
        <v>22.586947201479049</v>
      </c>
      <c r="O269" s="33">
        <f t="shared" si="66"/>
        <v>23.575688604823867</v>
      </c>
      <c r="P269" s="33">
        <f t="shared" si="66"/>
        <v>22.623371061319968</v>
      </c>
      <c r="Q269" s="33">
        <f t="shared" si="66"/>
        <v>24.973319004328705</v>
      </c>
      <c r="R269" s="33">
        <f t="shared" si="66"/>
        <v>23.864977603930068</v>
      </c>
      <c r="S269" s="33">
        <f t="shared" si="66"/>
        <v>24.783862576221715</v>
      </c>
      <c r="T269" s="33">
        <f t="shared" si="66"/>
        <v>26.427166838107425</v>
      </c>
      <c r="U269" s="33">
        <f t="shared" si="66"/>
        <v>27.73480190679323</v>
      </c>
      <c r="V269" s="33">
        <f t="shared" si="66"/>
        <v>28.512633653844432</v>
      </c>
      <c r="W269" s="33">
        <f t="shared" si="66"/>
        <v>28.638058062719402</v>
      </c>
      <c r="X269" s="33">
        <f t="shared" si="66"/>
        <v>24.98714047738568</v>
      </c>
      <c r="Y269" s="33">
        <f t="shared" si="66"/>
        <v>22.07100847941965</v>
      </c>
      <c r="Z269" s="33">
        <f t="shared" si="66"/>
        <v>21.173467704161517</v>
      </c>
      <c r="AA269" s="33">
        <f t="shared" si="66"/>
        <v>21.357018609635247</v>
      </c>
      <c r="AB269" s="33">
        <f t="shared" si="66"/>
        <v>20.947246225956253</v>
      </c>
      <c r="AC269" s="33">
        <f t="shared" si="66"/>
        <v>22.185234727024117</v>
      </c>
      <c r="AD269" s="33">
        <f t="shared" si="66"/>
        <v>23.425242999403373</v>
      </c>
      <c r="AE269" s="33">
        <f t="shared" si="66"/>
        <v>24.666888955297452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21.665080635321722</v>
      </c>
      <c r="D270" s="33">
        <f t="shared" si="67"/>
        <v>21.038137950485016</v>
      </c>
      <c r="E270" s="33">
        <f t="shared" si="67"/>
        <v>21.302044244035926</v>
      </c>
      <c r="F270" s="33">
        <f t="shared" si="67"/>
        <v>21.825367497947674</v>
      </c>
      <c r="G270" s="33">
        <f t="shared" si="67"/>
        <v>21.629768571039069</v>
      </c>
      <c r="H270" s="33">
        <f t="shared" si="67"/>
        <v>21.913801783289909</v>
      </c>
      <c r="I270" s="33">
        <f t="shared" si="67"/>
        <v>21.687199480058204</v>
      </c>
      <c r="J270" s="33">
        <f t="shared" si="67"/>
        <v>21.678399801752274</v>
      </c>
      <c r="K270" s="33">
        <f t="shared" si="67"/>
        <v>21.710597171591871</v>
      </c>
      <c r="L270" s="33">
        <f t="shared" si="67"/>
        <v>22.686377331579408</v>
      </c>
      <c r="M270" s="33">
        <f t="shared" si="67"/>
        <v>21.790973506114941</v>
      </c>
      <c r="N270" s="33">
        <f t="shared" si="67"/>
        <v>22.586947201479049</v>
      </c>
      <c r="O270" s="33">
        <f t="shared" si="67"/>
        <v>23.575688604823867</v>
      </c>
      <c r="P270" s="33">
        <f t="shared" si="67"/>
        <v>22.623371061319968</v>
      </c>
      <c r="Q270" s="33">
        <f t="shared" si="67"/>
        <v>24.973319004328705</v>
      </c>
      <c r="R270" s="33">
        <f t="shared" si="67"/>
        <v>23.864977603930068</v>
      </c>
      <c r="S270" s="33">
        <f t="shared" si="67"/>
        <v>24.783862576221715</v>
      </c>
      <c r="T270" s="33">
        <f t="shared" si="67"/>
        <v>26.427166838107425</v>
      </c>
      <c r="U270" s="33">
        <f t="shared" si="67"/>
        <v>27.73480190679323</v>
      </c>
      <c r="V270" s="33">
        <f t="shared" si="67"/>
        <v>28.512633653844432</v>
      </c>
      <c r="W270" s="33">
        <f t="shared" si="67"/>
        <v>28.638058062719402</v>
      </c>
      <c r="X270" s="33">
        <f t="shared" si="67"/>
        <v>24.98714047738568</v>
      </c>
      <c r="Y270" s="33">
        <f t="shared" si="67"/>
        <v>22.07100847941965</v>
      </c>
      <c r="Z270" s="33">
        <f t="shared" si="67"/>
        <v>21.173467704161517</v>
      </c>
      <c r="AA270" s="33">
        <f t="shared" si="67"/>
        <v>21.357018609635247</v>
      </c>
      <c r="AB270" s="33">
        <f t="shared" si="67"/>
        <v>20.947246225956253</v>
      </c>
      <c r="AC270" s="33">
        <f t="shared" si="67"/>
        <v>22.185234727024117</v>
      </c>
      <c r="AD270" s="33">
        <f t="shared" si="67"/>
        <v>23.425242999403373</v>
      </c>
      <c r="AE270" s="33">
        <f t="shared" si="67"/>
        <v>24.666888955297452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5.8244722485701423</v>
      </c>
      <c r="D271" s="94">
        <f>+'CO2'!D271+'abs CO2'!D271+'CH4'!D271*PCG!$C$5+N2O!D271*PCG!$C$6+HFC!D271+PFC!D271+'SF6'!D271</f>
        <v>5.5698930787655376</v>
      </c>
      <c r="E271" s="94">
        <f>+'CO2'!E271+'abs CO2'!E271+'CH4'!E271*PCG!$C$5+N2O!E271*PCG!$C$6+HFC!E271+PFC!E271+'SF6'!E271</f>
        <v>6.1507580703432065</v>
      </c>
      <c r="F271" s="94">
        <f>+'CO2'!F271+'abs CO2'!F271+'CH4'!F271*PCG!$C$5+N2O!F271*PCG!$C$6+HFC!F271+PFC!F271+'SF6'!F271</f>
        <v>6.8993201112797555</v>
      </c>
      <c r="G271" s="94">
        <f>+'CO2'!G271+'abs CO2'!G271+'CH4'!G271*PCG!$C$5+N2O!G271*PCG!$C$6+HFC!G271+PFC!G271+'SF6'!G271</f>
        <v>6.9069884051340331</v>
      </c>
      <c r="H271" s="94">
        <f>+'CO2'!H271+'abs CO2'!H271+'CH4'!H271*PCG!$C$5+N2O!H271*PCG!$C$6+HFC!H271+PFC!H271+'SF6'!H271</f>
        <v>7.6041308042228515</v>
      </c>
      <c r="I271" s="94">
        <f>+'CO2'!I271+'abs CO2'!I271+'CH4'!I271*PCG!$C$5+N2O!I271*PCG!$C$6+HFC!I271+PFC!I271+'SF6'!I271</f>
        <v>7.9106061824301062</v>
      </c>
      <c r="J271" s="94">
        <f>+'CO2'!J271+'abs CO2'!J271+'CH4'!J271*PCG!$C$5+N2O!J271*PCG!$C$6+HFC!J271+PFC!J271+'SF6'!J271</f>
        <v>7.7937777413416089</v>
      </c>
      <c r="K271" s="94">
        <f>+'CO2'!K271+'abs CO2'!K271+'CH4'!K271*PCG!$C$5+N2O!K271*PCG!$C$6+HFC!K271+PFC!K271+'SF6'!K271</f>
        <v>7.5652769227549106</v>
      </c>
      <c r="L271" s="94">
        <f>+'CO2'!L271+'abs CO2'!L271+'CH4'!L271*PCG!$C$5+N2O!L271*PCG!$C$6+HFC!L271+PFC!L271+'SF6'!L271</f>
        <v>8.2797534694747199</v>
      </c>
      <c r="M271" s="94">
        <f>+'CO2'!M271+'abs CO2'!M271+'CH4'!M271*PCG!$C$5+N2O!M271*PCG!$C$6+HFC!M271+PFC!M271+'SF6'!M271</f>
        <v>7.1269998086438235</v>
      </c>
      <c r="N271" s="94">
        <f>+'CO2'!N271+'abs CO2'!N271+'CH4'!N271*PCG!$C$5+N2O!N271*PCG!$C$6+HFC!N271+PFC!N271+'SF6'!N271</f>
        <v>7.6564828749725518</v>
      </c>
      <c r="O271" s="94">
        <f>+'CO2'!O271+'abs CO2'!O271+'CH4'!O271*PCG!$C$5+N2O!O271*PCG!$C$6+HFC!O271+PFC!O271+'SF6'!O271</f>
        <v>8.3851120227157345</v>
      </c>
      <c r="P271" s="94">
        <f>+'CO2'!P271+'abs CO2'!P271+'CH4'!P271*PCG!$C$5+N2O!P271*PCG!$C$6+HFC!P271+PFC!P271+'SF6'!P271</f>
        <v>7.1776138359827026</v>
      </c>
      <c r="Q271" s="94">
        <f>+'CO2'!Q271+'abs CO2'!Q271+'CH4'!Q271*PCG!$C$5+N2O!Q271*PCG!$C$6+HFC!Q271+PFC!Q271+'SF6'!Q271</f>
        <v>9.2692404622705418</v>
      </c>
      <c r="R271" s="94">
        <f>+'CO2'!R271+'abs CO2'!R271+'CH4'!R271*PCG!$C$5+N2O!R271*PCG!$C$6+HFC!R271+PFC!R271+'SF6'!R271</f>
        <v>7.9014951488071077</v>
      </c>
      <c r="S271" s="94">
        <f>+'CO2'!S271+'abs CO2'!S271+'CH4'!S271*PCG!$C$5+N2O!S271*PCG!$C$6+HFC!S271+PFC!S271+'SF6'!S271</f>
        <v>8.5626408070173881</v>
      </c>
      <c r="T271" s="94">
        <f>+'CO2'!T271+'abs CO2'!T271+'CH4'!T271*PCG!$C$5+N2O!T271*PCG!$C$6+HFC!T271+PFC!T271+'SF6'!T271</f>
        <v>9.9493856964646543</v>
      </c>
      <c r="U271" s="94">
        <f>+'CO2'!U271+'abs CO2'!U271+'CH4'!U271*PCG!$C$5+N2O!U271*PCG!$C$6+HFC!U271+PFC!U271+'SF6'!U271</f>
        <v>11.089566989960286</v>
      </c>
      <c r="V271" s="94">
        <f>+'CO2'!V271+'abs CO2'!V271+'CH4'!V271*PCG!$C$5+N2O!V271*PCG!$C$6+HFC!V271+PFC!V271+'SF6'!V271</f>
        <v>11.699679854711629</v>
      </c>
      <c r="W271" s="94">
        <f>+'CO2'!W271+'abs CO2'!W271+'CH4'!W271*PCG!$C$5+N2O!W271*PCG!$C$6+HFC!W271+PFC!W271+'SF6'!W271</f>
        <v>11.656047379102201</v>
      </c>
      <c r="X271" s="94">
        <f>+'CO2'!X271+'abs CO2'!X271+'CH4'!X271*PCG!$C$5+N2O!X271*PCG!$C$6+HFC!X271+PFC!X271+'SF6'!X271</f>
        <v>9.3571072559442605</v>
      </c>
      <c r="Y271" s="94">
        <f>+'CO2'!Y271+'abs CO2'!Y271+'CH4'!Y271*PCG!$C$5+N2O!Y271*PCG!$C$6+HFC!Y271+PFC!Y271+'SF6'!Y271</f>
        <v>7.4354551552352959</v>
      </c>
      <c r="Z271" s="94">
        <f>+'CO2'!Z271+'abs CO2'!Z271+'CH4'!Z271*PCG!$C$5+N2O!Z271*PCG!$C$6+HFC!Z271+PFC!Z271+'SF6'!Z271</f>
        <v>7.7700347691492038</v>
      </c>
      <c r="AA271" s="94">
        <f>+'CO2'!AA271+'abs CO2'!AA271+'CH4'!AA271*PCG!$C$5+N2O!AA271*PCG!$C$6+HFC!AA271+PFC!AA271+'SF6'!AA271</f>
        <v>8.5622388813152881</v>
      </c>
      <c r="AB271" s="94">
        <f>+'CO2'!AB271+'abs CO2'!AB271+'CH4'!AB271*PCG!$C$5+N2O!AB271*PCG!$C$6+HFC!AB271+PFC!AB271+'SF6'!AB271</f>
        <v>8.8038059755946616</v>
      </c>
      <c r="AC271" s="94">
        <f>+'CO2'!AC271+'abs CO2'!AC271+'CH4'!AC271*PCG!$C$5+N2O!AC271*PCG!$C$6+HFC!AC271+PFC!AC271+'SF6'!AC271</f>
        <v>9.3120696991334544</v>
      </c>
      <c r="AD271" s="94">
        <f>+'CO2'!AD271+'abs CO2'!AD271+'CH4'!AD271*PCG!$C$5+N2O!AD271*PCG!$C$6+HFC!AD271+PFC!AD271+'SF6'!AD271</f>
        <v>9.8203334226722472</v>
      </c>
      <c r="AE271" s="94">
        <f>+'CO2'!AE271+'abs CO2'!AE271+'CH4'!AE271*PCG!$C$5+N2O!AE271*PCG!$C$6+HFC!AE271+PFC!AE271+'SF6'!AE271</f>
        <v>10.32859714621104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0.50749295412257556</v>
      </c>
      <c r="D272" s="33">
        <f t="shared" si="68"/>
        <v>0.51753871723499567</v>
      </c>
      <c r="E272" s="33">
        <f t="shared" si="68"/>
        <v>0.53200933707477138</v>
      </c>
      <c r="F272" s="33">
        <f t="shared" si="68"/>
        <v>0.54495255590114022</v>
      </c>
      <c r="G272" s="33">
        <f t="shared" si="68"/>
        <v>0.55842561995174012</v>
      </c>
      <c r="H272" s="33">
        <f t="shared" si="68"/>
        <v>0.57483634109037673</v>
      </c>
      <c r="I272" s="33">
        <f t="shared" si="68"/>
        <v>0.58863360193392456</v>
      </c>
      <c r="J272" s="33">
        <f t="shared" si="68"/>
        <v>0.61152976563789574</v>
      </c>
      <c r="K272" s="33">
        <f t="shared" si="68"/>
        <v>0.61844649378377925</v>
      </c>
      <c r="L272" s="33">
        <f t="shared" si="68"/>
        <v>0.62633086275412919</v>
      </c>
      <c r="M272" s="33">
        <f t="shared" si="68"/>
        <v>0.63024125991646629</v>
      </c>
      <c r="N272" s="33">
        <f t="shared" si="68"/>
        <v>0.65826935149555454</v>
      </c>
      <c r="O272" s="33">
        <f t="shared" si="68"/>
        <v>0.66367814481958565</v>
      </c>
      <c r="P272" s="33">
        <f t="shared" si="68"/>
        <v>0.66466056556136033</v>
      </c>
      <c r="Q272" s="33">
        <f t="shared" si="68"/>
        <v>0.66868561039052887</v>
      </c>
      <c r="R272" s="33">
        <f t="shared" si="68"/>
        <v>0.67398951644870586</v>
      </c>
      <c r="S272" s="33">
        <f t="shared" si="68"/>
        <v>0.67876041931633935</v>
      </c>
      <c r="T272" s="33">
        <f t="shared" si="68"/>
        <v>0.68209424734148083</v>
      </c>
      <c r="U272" s="33">
        <f t="shared" si="68"/>
        <v>0.74243269577635729</v>
      </c>
      <c r="V272" s="33">
        <f t="shared" si="68"/>
        <v>0.80272055566770451</v>
      </c>
      <c r="W272" s="33">
        <f t="shared" si="68"/>
        <v>0.86400234930397657</v>
      </c>
      <c r="X272" s="33">
        <f t="shared" si="68"/>
        <v>0.80105541087639687</v>
      </c>
      <c r="Y272" s="33">
        <f t="shared" si="68"/>
        <v>0.91209635097868402</v>
      </c>
      <c r="Z272" s="33">
        <f t="shared" si="68"/>
        <v>0.78626266973737047</v>
      </c>
      <c r="AA272" s="33">
        <f t="shared" si="68"/>
        <v>0.9147248688105668</v>
      </c>
      <c r="AB272" s="33">
        <f t="shared" si="68"/>
        <v>0.99976579407476085</v>
      </c>
      <c r="AC272" s="33">
        <f t="shared" si="68"/>
        <v>1.088585926100893</v>
      </c>
      <c r="AD272" s="33">
        <f t="shared" si="68"/>
        <v>1.1762380200013052</v>
      </c>
      <c r="AE272" s="33">
        <f t="shared" si="68"/>
        <v>1.2655018094103083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0.50749295412257556</v>
      </c>
      <c r="D273" s="94">
        <f>+'CO2'!D273+'abs CO2'!D273+'CH4'!D273*PCG!$C$5+N2O!D273*PCG!$C$6+HFC!D273+PFC!D273+'SF6'!D273</f>
        <v>0.51753871723499567</v>
      </c>
      <c r="E273" s="94">
        <f>+'CO2'!E273+'abs CO2'!E273+'CH4'!E273*PCG!$C$5+N2O!E273*PCG!$C$6+HFC!E273+PFC!E273+'SF6'!E273</f>
        <v>0.53200933707477138</v>
      </c>
      <c r="F273" s="94">
        <f>+'CO2'!F273+'abs CO2'!F273+'CH4'!F273*PCG!$C$5+N2O!F273*PCG!$C$6+HFC!F273+PFC!F273+'SF6'!F273</f>
        <v>0.54495255590114022</v>
      </c>
      <c r="G273" s="94">
        <f>+'CO2'!G273+'abs CO2'!G273+'CH4'!G273*PCG!$C$5+N2O!G273*PCG!$C$6+HFC!G273+PFC!G273+'SF6'!G273</f>
        <v>0.55842561995174012</v>
      </c>
      <c r="H273" s="94">
        <f>+'CO2'!H273+'abs CO2'!H273+'CH4'!H273*PCG!$C$5+N2O!H273*PCG!$C$6+HFC!H273+PFC!H273+'SF6'!H273</f>
        <v>0.57483634109037673</v>
      </c>
      <c r="I273" s="94">
        <f>+'CO2'!I273+'abs CO2'!I273+'CH4'!I273*PCG!$C$5+N2O!I273*PCG!$C$6+HFC!I273+PFC!I273+'SF6'!I273</f>
        <v>0.58863360193392456</v>
      </c>
      <c r="J273" s="94">
        <f>+'CO2'!J273+'abs CO2'!J273+'CH4'!J273*PCG!$C$5+N2O!J273*PCG!$C$6+HFC!J273+PFC!J273+'SF6'!J273</f>
        <v>0.61152976563789574</v>
      </c>
      <c r="K273" s="94">
        <f>+'CO2'!K273+'abs CO2'!K273+'CH4'!K273*PCG!$C$5+N2O!K273*PCG!$C$6+HFC!K273+PFC!K273+'SF6'!K273</f>
        <v>0.61844649378377925</v>
      </c>
      <c r="L273" s="94">
        <f>+'CO2'!L273+'abs CO2'!L273+'CH4'!L273*PCG!$C$5+N2O!L273*PCG!$C$6+HFC!L273+PFC!L273+'SF6'!L273</f>
        <v>0.62633086275412919</v>
      </c>
      <c r="M273" s="94">
        <f>+'CO2'!M273+'abs CO2'!M273+'CH4'!M273*PCG!$C$5+N2O!M273*PCG!$C$6+HFC!M273+PFC!M273+'SF6'!M273</f>
        <v>0.63024125991646629</v>
      </c>
      <c r="N273" s="94">
        <f>+'CO2'!N273+'abs CO2'!N273+'CH4'!N273*PCG!$C$5+N2O!N273*PCG!$C$6+HFC!N273+PFC!N273+'SF6'!N273</f>
        <v>0.65826935149555454</v>
      </c>
      <c r="O273" s="94">
        <f>+'CO2'!O273+'abs CO2'!O273+'CH4'!O273*PCG!$C$5+N2O!O273*PCG!$C$6+HFC!O273+PFC!O273+'SF6'!O273</f>
        <v>0.66367814481958565</v>
      </c>
      <c r="P273" s="94">
        <f>+'CO2'!P273+'abs CO2'!P273+'CH4'!P273*PCG!$C$5+N2O!P273*PCG!$C$6+HFC!P273+PFC!P273+'SF6'!P273</f>
        <v>0.66466056556136033</v>
      </c>
      <c r="Q273" s="94">
        <f>+'CO2'!Q273+'abs CO2'!Q273+'CH4'!Q273*PCG!$C$5+N2O!Q273*PCG!$C$6+HFC!Q273+PFC!Q273+'SF6'!Q273</f>
        <v>0.66868561039052887</v>
      </c>
      <c r="R273" s="94">
        <f>+'CO2'!R273+'abs CO2'!R273+'CH4'!R273*PCG!$C$5+N2O!R273*PCG!$C$6+HFC!R273+PFC!R273+'SF6'!R273</f>
        <v>0.67398951644870586</v>
      </c>
      <c r="S273" s="94">
        <f>+'CO2'!S273+'abs CO2'!S273+'CH4'!S273*PCG!$C$5+N2O!S273*PCG!$C$6+HFC!S273+PFC!S273+'SF6'!S273</f>
        <v>0.67876041931633935</v>
      </c>
      <c r="T273" s="94">
        <f>+'CO2'!T273+'abs CO2'!T273+'CH4'!T273*PCG!$C$5+N2O!T273*PCG!$C$6+HFC!T273+PFC!T273+'SF6'!T273</f>
        <v>0.68209424734148083</v>
      </c>
      <c r="U273" s="94">
        <f>+'CO2'!U273+'abs CO2'!U273+'CH4'!U273*PCG!$C$5+N2O!U273*PCG!$C$6+HFC!U273+PFC!U273+'SF6'!U273</f>
        <v>0.74243269577635729</v>
      </c>
      <c r="V273" s="94">
        <f>+'CO2'!V273+'abs CO2'!V273+'CH4'!V273*PCG!$C$5+N2O!V273*PCG!$C$6+HFC!V273+PFC!V273+'SF6'!V273</f>
        <v>0.80272055566770451</v>
      </c>
      <c r="W273" s="94">
        <f>+'CO2'!W273+'abs CO2'!W273+'CH4'!W273*PCG!$C$5+N2O!W273*PCG!$C$6+HFC!W273+PFC!W273+'SF6'!W273</f>
        <v>0.86400234930397657</v>
      </c>
      <c r="X273" s="94">
        <f>+'CO2'!X273+'abs CO2'!X273+'CH4'!X273*PCG!$C$5+N2O!X273*PCG!$C$6+HFC!X273+PFC!X273+'SF6'!X273</f>
        <v>0.80105541087639687</v>
      </c>
      <c r="Y273" s="94">
        <f>+'CO2'!Y273+'abs CO2'!Y273+'CH4'!Y273*PCG!$C$5+N2O!Y273*PCG!$C$6+HFC!Y273+PFC!Y273+'SF6'!Y273</f>
        <v>0.91209635097868402</v>
      </c>
      <c r="Z273" s="94">
        <f>+'CO2'!Z273+'abs CO2'!Z273+'CH4'!Z273*PCG!$C$5+N2O!Z273*PCG!$C$6+HFC!Z273+PFC!Z273+'SF6'!Z273</f>
        <v>0.78626266973737047</v>
      </c>
      <c r="AA273" s="94">
        <f>+'CO2'!AA273+'abs CO2'!AA273+'CH4'!AA273*PCG!$C$5+N2O!AA273*PCG!$C$6+HFC!AA273+PFC!AA273+'SF6'!AA273</f>
        <v>0.9147248688105668</v>
      </c>
      <c r="AB273" s="94">
        <f>+'CO2'!AB273+'abs CO2'!AB273+'CH4'!AB273*PCG!$C$5+N2O!AB273*PCG!$C$6+HFC!AB273+PFC!AB273+'SF6'!AB273</f>
        <v>0.99976579407476085</v>
      </c>
      <c r="AC273" s="94">
        <f>+'CO2'!AC273+'abs CO2'!AC273+'CH4'!AC273*PCG!$C$5+N2O!AC273*PCG!$C$6+HFC!AC273+PFC!AC273+'SF6'!AC273</f>
        <v>1.088585926100893</v>
      </c>
      <c r="AD273" s="94">
        <f>+'CO2'!AD273+'abs CO2'!AD273+'CH4'!AD273*PCG!$C$5+N2O!AD273*PCG!$C$6+HFC!AD273+PFC!AD273+'SF6'!AD273</f>
        <v>1.1762380200013052</v>
      </c>
      <c r="AE273" s="94">
        <f>+'CO2'!AE273+'abs CO2'!AE273+'CH4'!AE273*PCG!$C$5+N2O!AE273*PCG!$C$6+HFC!AE273+PFC!AE273+'SF6'!AE273</f>
        <v>1.2655018094103083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15.333115432629006</v>
      </c>
      <c r="D276" s="94">
        <f>+'CO2'!D276+'abs CO2'!D276+'CH4'!D276*PCG!$C$5+N2O!D276*PCG!$C$6+HFC!D276+PFC!D276+'SF6'!D276</f>
        <v>14.950706154484482</v>
      </c>
      <c r="E276" s="94">
        <f>+'CO2'!E276+'abs CO2'!E276+'CH4'!E276*PCG!$C$5+N2O!E276*PCG!$C$6+HFC!E276+PFC!E276+'SF6'!E276</f>
        <v>14.619276836617948</v>
      </c>
      <c r="F276" s="94">
        <f>+'CO2'!F276+'abs CO2'!F276+'CH4'!F276*PCG!$C$5+N2O!F276*PCG!$C$6+HFC!F276+PFC!F276+'SF6'!F276</f>
        <v>14.381094830766779</v>
      </c>
      <c r="G276" s="94">
        <f>+'CO2'!G276+'abs CO2'!G276+'CH4'!G276*PCG!$C$5+N2O!G276*PCG!$C$6+HFC!G276+PFC!G276+'SF6'!G276</f>
        <v>14.164354545953296</v>
      </c>
      <c r="H276" s="94">
        <f>+'CO2'!H276+'abs CO2'!H276+'CH4'!H276*PCG!$C$5+N2O!H276*PCG!$C$6+HFC!H276+PFC!H276+'SF6'!H276</f>
        <v>13.734834637976681</v>
      </c>
      <c r="I276" s="94">
        <f>+'CO2'!I276+'abs CO2'!I276+'CH4'!I276*PCG!$C$5+N2O!I276*PCG!$C$6+HFC!I276+PFC!I276+'SF6'!I276</f>
        <v>13.187959695694174</v>
      </c>
      <c r="J276" s="94">
        <f>+'CO2'!J276+'abs CO2'!J276+'CH4'!J276*PCG!$C$5+N2O!J276*PCG!$C$6+HFC!J276+PFC!J276+'SF6'!J276</f>
        <v>13.27309229477277</v>
      </c>
      <c r="K276" s="94">
        <f>+'CO2'!K276+'abs CO2'!K276+'CH4'!K276*PCG!$C$5+N2O!K276*PCG!$C$6+HFC!K276+PFC!K276+'SF6'!K276</f>
        <v>13.526873755053183</v>
      </c>
      <c r="L276" s="94">
        <f>+'CO2'!L276+'abs CO2'!L276+'CH4'!L276*PCG!$C$5+N2O!L276*PCG!$C$6+HFC!L276+PFC!L276+'SF6'!L276</f>
        <v>13.780292999350561</v>
      </c>
      <c r="M276" s="94">
        <f>+'CO2'!M276+'abs CO2'!M276+'CH4'!M276*PCG!$C$5+N2O!M276*PCG!$C$6+HFC!M276+PFC!M276+'SF6'!M276</f>
        <v>14.033732437554653</v>
      </c>
      <c r="N276" s="94">
        <f>+'CO2'!N276+'abs CO2'!N276+'CH4'!N276*PCG!$C$5+N2O!N276*PCG!$C$6+HFC!N276+PFC!N276+'SF6'!N276</f>
        <v>14.272194975010944</v>
      </c>
      <c r="O276" s="94">
        <f>+'CO2'!O276+'abs CO2'!O276+'CH4'!O276*PCG!$C$5+N2O!O276*PCG!$C$6+HFC!O276+PFC!O276+'SF6'!O276</f>
        <v>14.526898437288548</v>
      </c>
      <c r="P276" s="94">
        <f>+'CO2'!P276+'abs CO2'!P276+'CH4'!P276*PCG!$C$5+N2O!P276*PCG!$C$6+HFC!P276+PFC!P276+'SF6'!P276</f>
        <v>14.781096659775907</v>
      </c>
      <c r="Q276" s="94">
        <f>+'CO2'!Q276+'abs CO2'!Q276+'CH4'!Q276*PCG!$C$5+N2O!Q276*PCG!$C$6+HFC!Q276+PFC!Q276+'SF6'!Q276</f>
        <v>15.035392931667634</v>
      </c>
      <c r="R276" s="94">
        <f>+'CO2'!R276+'abs CO2'!R276+'CH4'!R276*PCG!$C$5+N2O!R276*PCG!$C$6+HFC!R276+PFC!R276+'SF6'!R276</f>
        <v>15.289492938674254</v>
      </c>
      <c r="S276" s="94">
        <f>+'CO2'!S276+'abs CO2'!S276+'CH4'!S276*PCG!$C$5+N2O!S276*PCG!$C$6+HFC!S276+PFC!S276+'SF6'!S276</f>
        <v>15.54246134988799</v>
      </c>
      <c r="T276" s="94">
        <f>+'CO2'!T276+'abs CO2'!T276+'CH4'!T276*PCG!$C$5+N2O!T276*PCG!$C$6+HFC!T276+PFC!T276+'SF6'!T276</f>
        <v>15.795686894301292</v>
      </c>
      <c r="U276" s="94">
        <f>+'CO2'!U276+'abs CO2'!U276+'CH4'!U276*PCG!$C$5+N2O!U276*PCG!$C$6+HFC!U276+PFC!U276+'SF6'!U276</f>
        <v>15.902802221056586</v>
      </c>
      <c r="V276" s="94">
        <f>+'CO2'!V276+'abs CO2'!V276+'CH4'!V276*PCG!$C$5+N2O!V276*PCG!$C$6+HFC!V276+PFC!V276+'SF6'!V276</f>
        <v>16.010233243465098</v>
      </c>
      <c r="W276" s="94">
        <f>+'CO2'!W276+'abs CO2'!W276+'CH4'!W276*PCG!$C$5+N2O!W276*PCG!$C$6+HFC!W276+PFC!W276+'SF6'!W276</f>
        <v>16.118008334313224</v>
      </c>
      <c r="X276" s="94">
        <f>+'CO2'!X276+'abs CO2'!X276+'CH4'!X276*PCG!$C$5+N2O!X276*PCG!$C$6+HFC!X276+PFC!X276+'SF6'!X276</f>
        <v>14.82897781056502</v>
      </c>
      <c r="Y276" s="94">
        <f>+'CO2'!Y276+'abs CO2'!Y276+'CH4'!Y276*PCG!$C$5+N2O!Y276*PCG!$C$6+HFC!Y276+PFC!Y276+'SF6'!Y276</f>
        <v>13.723456973205669</v>
      </c>
      <c r="Z276" s="94">
        <f>+'CO2'!Z276+'abs CO2'!Z276+'CH4'!Z276*PCG!$C$5+N2O!Z276*PCG!$C$6+HFC!Z276+PFC!Z276+'SF6'!Z276</f>
        <v>12.617170265274945</v>
      </c>
      <c r="AA276" s="94">
        <f>+'CO2'!AA276+'abs CO2'!AA276+'CH4'!AA276*PCG!$C$5+N2O!AA276*PCG!$C$6+HFC!AA276+PFC!AA276+'SF6'!AA276</f>
        <v>11.880054859509393</v>
      </c>
      <c r="AB276" s="94">
        <f>+'CO2'!AB276+'abs CO2'!AB276+'CH4'!AB276*PCG!$C$5+N2O!AB276*PCG!$C$6+HFC!AB276+PFC!AB276+'SF6'!AB276</f>
        <v>11.14367445628683</v>
      </c>
      <c r="AC276" s="94">
        <f>+'CO2'!AC276+'abs CO2'!AC276+'CH4'!AC276*PCG!$C$5+N2O!AC276*PCG!$C$6+HFC!AC276+PFC!AC276+'SF6'!AC276</f>
        <v>11.784579101789769</v>
      </c>
      <c r="AD276" s="94">
        <f>+'CO2'!AD276+'abs CO2'!AD276+'CH4'!AD276*PCG!$C$5+N2O!AD276*PCG!$C$6+HFC!AD276+PFC!AD276+'SF6'!AD276</f>
        <v>12.428671556729819</v>
      </c>
      <c r="AE276" s="94">
        <f>+'CO2'!AE276+'abs CO2'!AE276+'CH4'!AE276*PCG!$C$5+N2O!AE276*PCG!$C$6+HFC!AE276+PFC!AE276+'SF6'!AE276</f>
        <v>13.072789999676106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0</v>
      </c>
      <c r="D277" s="33">
        <f t="shared" si="69"/>
        <v>0</v>
      </c>
      <c r="E277" s="33">
        <f t="shared" si="69"/>
        <v>0</v>
      </c>
      <c r="F277" s="33">
        <f t="shared" si="69"/>
        <v>0</v>
      </c>
      <c r="G277" s="33">
        <f t="shared" si="69"/>
        <v>0</v>
      </c>
      <c r="H277" s="33">
        <f t="shared" si="69"/>
        <v>0</v>
      </c>
      <c r="I277" s="33">
        <f t="shared" si="69"/>
        <v>0</v>
      </c>
      <c r="J277" s="33">
        <f t="shared" si="69"/>
        <v>0</v>
      </c>
      <c r="K277" s="33">
        <f t="shared" si="69"/>
        <v>0</v>
      </c>
      <c r="L277" s="33">
        <f t="shared" si="69"/>
        <v>0</v>
      </c>
      <c r="M277" s="33">
        <f t="shared" si="69"/>
        <v>0</v>
      </c>
      <c r="N277" s="33">
        <f t="shared" si="69"/>
        <v>0</v>
      </c>
      <c r="O277" s="33">
        <f t="shared" si="69"/>
        <v>0</v>
      </c>
      <c r="P277" s="33">
        <f t="shared" si="69"/>
        <v>0</v>
      </c>
      <c r="Q277" s="33">
        <f t="shared" si="69"/>
        <v>0</v>
      </c>
      <c r="R277" s="33">
        <f t="shared" si="69"/>
        <v>0</v>
      </c>
      <c r="S277" s="33">
        <f t="shared" si="69"/>
        <v>0</v>
      </c>
      <c r="T277" s="33">
        <f t="shared" si="69"/>
        <v>0</v>
      </c>
      <c r="U277" s="33">
        <f t="shared" si="69"/>
        <v>0</v>
      </c>
      <c r="V277" s="33">
        <f t="shared" si="69"/>
        <v>0</v>
      </c>
      <c r="W277" s="33">
        <f t="shared" si="69"/>
        <v>0</v>
      </c>
      <c r="X277" s="33">
        <f t="shared" si="69"/>
        <v>0</v>
      </c>
      <c r="Y277" s="33">
        <f t="shared" si="69"/>
        <v>0</v>
      </c>
      <c r="Z277" s="33">
        <f t="shared" si="69"/>
        <v>0</v>
      </c>
      <c r="AA277" s="33">
        <f t="shared" si="69"/>
        <v>0</v>
      </c>
      <c r="AB277" s="33">
        <f t="shared" si="69"/>
        <v>0</v>
      </c>
      <c r="AC277" s="33">
        <f t="shared" si="69"/>
        <v>0</v>
      </c>
      <c r="AD277" s="33">
        <f t="shared" si="69"/>
        <v>0</v>
      </c>
      <c r="AE277" s="33">
        <f t="shared" si="69"/>
        <v>0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0</v>
      </c>
      <c r="D278" s="94">
        <f>+'CO2'!D278+'abs CO2'!D278+'CH4'!D278*PCG!$C$5+N2O!D278*PCG!$C$6+HFC!D278+PFC!D278+'SF6'!D278</f>
        <v>0</v>
      </c>
      <c r="E278" s="94">
        <f>+'CO2'!E278+'abs CO2'!E278+'CH4'!E278*PCG!$C$5+N2O!E278*PCG!$C$6+HFC!E278+PFC!E278+'SF6'!E278</f>
        <v>0</v>
      </c>
      <c r="F278" s="94">
        <f>+'CO2'!F278+'abs CO2'!F278+'CH4'!F278*PCG!$C$5+N2O!F278*PCG!$C$6+HFC!F278+PFC!F278+'SF6'!F278</f>
        <v>0</v>
      </c>
      <c r="G278" s="94">
        <f>+'CO2'!G278+'abs CO2'!G278+'CH4'!G278*PCG!$C$5+N2O!G278*PCG!$C$6+HFC!G278+PFC!G278+'SF6'!G278</f>
        <v>0</v>
      </c>
      <c r="H278" s="94">
        <f>+'CO2'!H278+'abs CO2'!H278+'CH4'!H278*PCG!$C$5+N2O!H278*PCG!$C$6+HFC!H278+PFC!H278+'SF6'!H278</f>
        <v>0</v>
      </c>
      <c r="I278" s="94">
        <f>+'CO2'!I278+'abs CO2'!I278+'CH4'!I278*PCG!$C$5+N2O!I278*PCG!$C$6+HFC!I278+PFC!I278+'SF6'!I278</f>
        <v>0</v>
      </c>
      <c r="J278" s="94">
        <f>+'CO2'!J278+'abs CO2'!J278+'CH4'!J278*PCG!$C$5+N2O!J278*PCG!$C$6+HFC!J278+PFC!J278+'SF6'!J278</f>
        <v>0</v>
      </c>
      <c r="K278" s="94">
        <f>+'CO2'!K278+'abs CO2'!K278+'CH4'!K278*PCG!$C$5+N2O!K278*PCG!$C$6+HFC!K278+PFC!K278+'SF6'!K278</f>
        <v>0</v>
      </c>
      <c r="L278" s="94">
        <f>+'CO2'!L278+'abs CO2'!L278+'CH4'!L278*PCG!$C$5+N2O!L278*PCG!$C$6+HFC!L278+PFC!L278+'SF6'!L278</f>
        <v>0</v>
      </c>
      <c r="M278" s="94">
        <f>+'CO2'!M278+'abs CO2'!M278+'CH4'!M278*PCG!$C$5+N2O!M278*PCG!$C$6+HFC!M278+PFC!M278+'SF6'!M278</f>
        <v>0</v>
      </c>
      <c r="N278" s="94">
        <f>+'CO2'!N278+'abs CO2'!N278+'CH4'!N278*PCG!$C$5+N2O!N278*PCG!$C$6+HFC!N278+PFC!N278+'SF6'!N278</f>
        <v>0</v>
      </c>
      <c r="O278" s="94">
        <f>+'CO2'!O278+'abs CO2'!O278+'CH4'!O278*PCG!$C$5+N2O!O278*PCG!$C$6+HFC!O278+PFC!O278+'SF6'!O278</f>
        <v>0</v>
      </c>
      <c r="P278" s="94">
        <f>+'CO2'!P278+'abs CO2'!P278+'CH4'!P278*PCG!$C$5+N2O!P278*PCG!$C$6+HFC!P278+PFC!P278+'SF6'!P278</f>
        <v>0</v>
      </c>
      <c r="Q278" s="94">
        <f>+'CO2'!Q278+'abs CO2'!Q278+'CH4'!Q278*PCG!$C$5+N2O!Q278*PCG!$C$6+HFC!Q278+PFC!Q278+'SF6'!Q278</f>
        <v>0</v>
      </c>
      <c r="R278" s="94">
        <f>+'CO2'!R278+'abs CO2'!R278+'CH4'!R278*PCG!$C$5+N2O!R278*PCG!$C$6+HFC!R278+PFC!R278+'SF6'!R278</f>
        <v>0</v>
      </c>
      <c r="S278" s="94">
        <f>+'CO2'!S278+'abs CO2'!S278+'CH4'!S278*PCG!$C$5+N2O!S278*PCG!$C$6+HFC!S278+PFC!S278+'SF6'!S278</f>
        <v>0</v>
      </c>
      <c r="T278" s="94">
        <f>+'CO2'!T278+'abs CO2'!T278+'CH4'!T278*PCG!$C$5+N2O!T278*PCG!$C$6+HFC!T278+PFC!T278+'SF6'!T278</f>
        <v>0</v>
      </c>
      <c r="U278" s="94">
        <f>+'CO2'!U278+'abs CO2'!U278+'CH4'!U278*PCG!$C$5+N2O!U278*PCG!$C$6+HFC!U278+PFC!U278+'SF6'!U278</f>
        <v>0</v>
      </c>
      <c r="V278" s="94">
        <f>+'CO2'!V278+'abs CO2'!V278+'CH4'!V278*PCG!$C$5+N2O!V278*PCG!$C$6+HFC!V278+PFC!V278+'SF6'!V278</f>
        <v>0</v>
      </c>
      <c r="W278" s="94">
        <f>+'CO2'!W278+'abs CO2'!W278+'CH4'!W278*PCG!$C$5+N2O!W278*PCG!$C$6+HFC!W278+PFC!W278+'SF6'!W278</f>
        <v>0</v>
      </c>
      <c r="X278" s="94">
        <f>+'CO2'!X278+'abs CO2'!X278+'CH4'!X278*PCG!$C$5+N2O!X278*PCG!$C$6+HFC!X278+PFC!X278+'SF6'!X278</f>
        <v>0</v>
      </c>
      <c r="Y278" s="94">
        <f>+'CO2'!Y278+'abs CO2'!Y278+'CH4'!Y278*PCG!$C$5+N2O!Y278*PCG!$C$6+HFC!Y278+PFC!Y278+'SF6'!Y278</f>
        <v>0</v>
      </c>
      <c r="Z278" s="94">
        <f>+'CO2'!Z278+'abs CO2'!Z278+'CH4'!Z278*PCG!$C$5+N2O!Z278*PCG!$C$6+HFC!Z278+PFC!Z278+'SF6'!Z278</f>
        <v>0</v>
      </c>
      <c r="AA278" s="94">
        <f>+'CO2'!AA278+'abs CO2'!AA278+'CH4'!AA278*PCG!$C$5+N2O!AA278*PCG!$C$6+HFC!AA278+PFC!AA278+'SF6'!AA278</f>
        <v>0</v>
      </c>
      <c r="AB278" s="94">
        <f>+'CO2'!AB278+'abs CO2'!AB278+'CH4'!AB278*PCG!$C$5+N2O!AB278*PCG!$C$6+HFC!AB278+PFC!AB278+'SF6'!AB278</f>
        <v>0</v>
      </c>
      <c r="AC278" s="94">
        <f>+'CO2'!AC278+'abs CO2'!AC278+'CH4'!AC278*PCG!$C$5+N2O!AC278*PCG!$C$6+HFC!AC278+PFC!AC278+'SF6'!AC278</f>
        <v>0</v>
      </c>
      <c r="AD278" s="94">
        <f>+'CO2'!AD278+'abs CO2'!AD278+'CH4'!AD278*PCG!$C$5+N2O!AD278*PCG!$C$6+HFC!AD278+PFC!AD278+'SF6'!AD278</f>
        <v>0</v>
      </c>
      <c r="AE278" s="94">
        <f>+'CO2'!AE278+'abs CO2'!AE278+'CH4'!AE278*PCG!$C$5+N2O!AE278*PCG!$C$6+HFC!AE278+PFC!AE278+'SF6'!AE278</f>
        <v>0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0</v>
      </c>
      <c r="D279" s="33">
        <f t="shared" si="70"/>
        <v>0</v>
      </c>
      <c r="E279" s="33">
        <f t="shared" si="70"/>
        <v>0</v>
      </c>
      <c r="F279" s="33">
        <f t="shared" si="70"/>
        <v>0</v>
      </c>
      <c r="G279" s="33">
        <f t="shared" si="70"/>
        <v>0</v>
      </c>
      <c r="H279" s="33">
        <f t="shared" si="70"/>
        <v>0</v>
      </c>
      <c r="I279" s="33">
        <f t="shared" si="70"/>
        <v>0</v>
      </c>
      <c r="J279" s="33">
        <f t="shared" si="70"/>
        <v>0</v>
      </c>
      <c r="K279" s="33">
        <f t="shared" si="70"/>
        <v>0</v>
      </c>
      <c r="L279" s="33">
        <f t="shared" si="70"/>
        <v>0</v>
      </c>
      <c r="M279" s="33">
        <f t="shared" si="70"/>
        <v>0</v>
      </c>
      <c r="N279" s="33">
        <f t="shared" si="70"/>
        <v>0</v>
      </c>
      <c r="O279" s="33">
        <f t="shared" si="70"/>
        <v>0</v>
      </c>
      <c r="P279" s="33">
        <f t="shared" si="70"/>
        <v>0</v>
      </c>
      <c r="Q279" s="33">
        <f t="shared" si="70"/>
        <v>0</v>
      </c>
      <c r="R279" s="33">
        <f t="shared" si="70"/>
        <v>0</v>
      </c>
      <c r="S279" s="33">
        <f t="shared" si="70"/>
        <v>0</v>
      </c>
      <c r="T279" s="33">
        <f t="shared" si="70"/>
        <v>0</v>
      </c>
      <c r="U279" s="33">
        <f t="shared" si="70"/>
        <v>0</v>
      </c>
      <c r="V279" s="33">
        <f t="shared" si="70"/>
        <v>0</v>
      </c>
      <c r="W279" s="33">
        <f t="shared" si="70"/>
        <v>0</v>
      </c>
      <c r="X279" s="33">
        <f t="shared" si="70"/>
        <v>0</v>
      </c>
      <c r="Y279" s="33">
        <f t="shared" si="70"/>
        <v>0</v>
      </c>
      <c r="Z279" s="33">
        <f t="shared" si="70"/>
        <v>0</v>
      </c>
      <c r="AA279" s="33">
        <f t="shared" si="70"/>
        <v>0</v>
      </c>
      <c r="AB279" s="33">
        <f t="shared" si="70"/>
        <v>0</v>
      </c>
      <c r="AC279" s="33">
        <f t="shared" si="70"/>
        <v>0</v>
      </c>
      <c r="AD279" s="33">
        <f t="shared" si="70"/>
        <v>0</v>
      </c>
      <c r="AE279" s="33">
        <f t="shared" si="70"/>
        <v>0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0</v>
      </c>
      <c r="D280" s="94">
        <f>+'CO2'!D280+'abs CO2'!D280+'CH4'!D280*PCG!$C$5+N2O!D280*PCG!$C$6+HFC!D280+PFC!D280+'SF6'!D280</f>
        <v>0</v>
      </c>
      <c r="E280" s="94">
        <f>+'CO2'!E280+'abs CO2'!E280+'CH4'!E280*PCG!$C$5+N2O!E280*PCG!$C$6+HFC!E280+PFC!E280+'SF6'!E280</f>
        <v>0</v>
      </c>
      <c r="F280" s="94">
        <f>+'CO2'!F280+'abs CO2'!F280+'CH4'!F280*PCG!$C$5+N2O!F280*PCG!$C$6+HFC!F280+PFC!F280+'SF6'!F280</f>
        <v>0</v>
      </c>
      <c r="G280" s="94">
        <f>+'CO2'!G280+'abs CO2'!G280+'CH4'!G280*PCG!$C$5+N2O!G280*PCG!$C$6+HFC!G280+PFC!G280+'SF6'!G280</f>
        <v>0</v>
      </c>
      <c r="H280" s="94">
        <f>+'CO2'!H280+'abs CO2'!H280+'CH4'!H280*PCG!$C$5+N2O!H280*PCG!$C$6+HFC!H280+PFC!H280+'SF6'!H280</f>
        <v>0</v>
      </c>
      <c r="I280" s="94">
        <f>+'CO2'!I280+'abs CO2'!I280+'CH4'!I280*PCG!$C$5+N2O!I280*PCG!$C$6+HFC!I280+PFC!I280+'SF6'!I280</f>
        <v>0</v>
      </c>
      <c r="J280" s="94">
        <f>+'CO2'!J280+'abs CO2'!J280+'CH4'!J280*PCG!$C$5+N2O!J280*PCG!$C$6+HFC!J280+PFC!J280+'SF6'!J280</f>
        <v>0</v>
      </c>
      <c r="K280" s="94">
        <f>+'CO2'!K280+'abs CO2'!K280+'CH4'!K280*PCG!$C$5+N2O!K280*PCG!$C$6+HFC!K280+PFC!K280+'SF6'!K280</f>
        <v>0</v>
      </c>
      <c r="L280" s="94">
        <f>+'CO2'!L280+'abs CO2'!L280+'CH4'!L280*PCG!$C$5+N2O!L280*PCG!$C$6+HFC!L280+PFC!L280+'SF6'!L280</f>
        <v>0</v>
      </c>
      <c r="M280" s="94">
        <f>+'CO2'!M280+'abs CO2'!M280+'CH4'!M280*PCG!$C$5+N2O!M280*PCG!$C$6+HFC!M280+PFC!M280+'SF6'!M280</f>
        <v>0</v>
      </c>
      <c r="N280" s="94">
        <f>+'CO2'!N280+'abs CO2'!N280+'CH4'!N280*PCG!$C$5+N2O!N280*PCG!$C$6+HFC!N280+PFC!N280+'SF6'!N280</f>
        <v>0</v>
      </c>
      <c r="O280" s="94">
        <f>+'CO2'!O280+'abs CO2'!O280+'CH4'!O280*PCG!$C$5+N2O!O280*PCG!$C$6+HFC!O280+PFC!O280+'SF6'!O280</f>
        <v>0</v>
      </c>
      <c r="P280" s="94">
        <f>+'CO2'!P280+'abs CO2'!P280+'CH4'!P280*PCG!$C$5+N2O!P280*PCG!$C$6+HFC!P280+PFC!P280+'SF6'!P280</f>
        <v>0</v>
      </c>
      <c r="Q280" s="94">
        <f>+'CO2'!Q280+'abs CO2'!Q280+'CH4'!Q280*PCG!$C$5+N2O!Q280*PCG!$C$6+HFC!Q280+PFC!Q280+'SF6'!Q280</f>
        <v>0</v>
      </c>
      <c r="R280" s="94">
        <f>+'CO2'!R280+'abs CO2'!R280+'CH4'!R280*PCG!$C$5+N2O!R280*PCG!$C$6+HFC!R280+PFC!R280+'SF6'!R280</f>
        <v>0</v>
      </c>
      <c r="S280" s="94">
        <f>+'CO2'!S280+'abs CO2'!S280+'CH4'!S280*PCG!$C$5+N2O!S280*PCG!$C$6+HFC!S280+PFC!S280+'SF6'!S280</f>
        <v>0</v>
      </c>
      <c r="T280" s="94">
        <f>+'CO2'!T280+'abs CO2'!T280+'CH4'!T280*PCG!$C$5+N2O!T280*PCG!$C$6+HFC!T280+PFC!T280+'SF6'!T280</f>
        <v>0</v>
      </c>
      <c r="U280" s="94">
        <f>+'CO2'!U280+'abs CO2'!U280+'CH4'!U280*PCG!$C$5+N2O!U280*PCG!$C$6+HFC!U280+PFC!U280+'SF6'!U280</f>
        <v>0</v>
      </c>
      <c r="V280" s="94">
        <f>+'CO2'!V280+'abs CO2'!V280+'CH4'!V280*PCG!$C$5+N2O!V280*PCG!$C$6+HFC!V280+PFC!V280+'SF6'!V280</f>
        <v>0</v>
      </c>
      <c r="W280" s="94">
        <f>+'CO2'!W280+'abs CO2'!W280+'CH4'!W280*PCG!$C$5+N2O!W280*PCG!$C$6+HFC!W280+PFC!W280+'SF6'!W280</f>
        <v>0</v>
      </c>
      <c r="X280" s="94">
        <f>+'CO2'!X280+'abs CO2'!X280+'CH4'!X280*PCG!$C$5+N2O!X280*PCG!$C$6+HFC!X280+PFC!X280+'SF6'!X280</f>
        <v>0</v>
      </c>
      <c r="Y280" s="94">
        <f>+'CO2'!Y280+'abs CO2'!Y280+'CH4'!Y280*PCG!$C$5+N2O!Y280*PCG!$C$6+HFC!Y280+PFC!Y280+'SF6'!Y280</f>
        <v>0</v>
      </c>
      <c r="Z280" s="94">
        <f>+'CO2'!Z280+'abs CO2'!Z280+'CH4'!Z280*PCG!$C$5+N2O!Z280*PCG!$C$6+HFC!Z280+PFC!Z280+'SF6'!Z280</f>
        <v>0</v>
      </c>
      <c r="AA280" s="94">
        <f>+'CO2'!AA280+'abs CO2'!AA280+'CH4'!AA280*PCG!$C$5+N2O!AA280*PCG!$C$6+HFC!AA280+PFC!AA280+'SF6'!AA280</f>
        <v>0</v>
      </c>
      <c r="AB280" s="94">
        <f>+'CO2'!AB280+'abs CO2'!AB280+'CH4'!AB280*PCG!$C$5+N2O!AB280*PCG!$C$6+HFC!AB280+PFC!AB280+'SF6'!AB280</f>
        <v>0</v>
      </c>
      <c r="AC280" s="94">
        <f>+'CO2'!AC280+'abs CO2'!AC280+'CH4'!AC280*PCG!$C$5+N2O!AC280*PCG!$C$6+HFC!AC280+PFC!AC280+'SF6'!AC280</f>
        <v>0</v>
      </c>
      <c r="AD280" s="94">
        <f>+'CO2'!AD280+'abs CO2'!AD280+'CH4'!AD280*PCG!$C$5+N2O!AD280*PCG!$C$6+HFC!AD280+PFC!AD280+'SF6'!AD280</f>
        <v>0</v>
      </c>
      <c r="AE280" s="94">
        <f>+'CO2'!AE280+'abs CO2'!AE280+'CH4'!AE280*PCG!$C$5+N2O!AE280*PCG!$C$6+HFC!AE280+PFC!AE280+'SF6'!AE280</f>
        <v>0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0</v>
      </c>
      <c r="D283" s="94">
        <f>+'CO2'!D283+'abs CO2'!D283+'CH4'!D283*PCG!$C$5+N2O!D283*PCG!$C$6+HFC!D283+PFC!D283+'SF6'!D283</f>
        <v>0</v>
      </c>
      <c r="E283" s="94">
        <f>+'CO2'!E283+'abs CO2'!E283+'CH4'!E283*PCG!$C$5+N2O!E283*PCG!$C$6+HFC!E283+PFC!E283+'SF6'!E283</f>
        <v>0</v>
      </c>
      <c r="F283" s="94">
        <f>+'CO2'!F283+'abs CO2'!F283+'CH4'!F283*PCG!$C$5+N2O!F283*PCG!$C$6+HFC!F283+PFC!F283+'SF6'!F283</f>
        <v>0</v>
      </c>
      <c r="G283" s="94">
        <f>+'CO2'!G283+'abs CO2'!G283+'CH4'!G283*PCG!$C$5+N2O!G283*PCG!$C$6+HFC!G283+PFC!G283+'SF6'!G283</f>
        <v>0</v>
      </c>
      <c r="H283" s="94">
        <f>+'CO2'!H283+'abs CO2'!H283+'CH4'!H283*PCG!$C$5+N2O!H283*PCG!$C$6+HFC!H283+PFC!H283+'SF6'!H283</f>
        <v>0</v>
      </c>
      <c r="I283" s="94">
        <f>+'CO2'!I283+'abs CO2'!I283+'CH4'!I283*PCG!$C$5+N2O!I283*PCG!$C$6+HFC!I283+PFC!I283+'SF6'!I283</f>
        <v>0</v>
      </c>
      <c r="J283" s="94">
        <f>+'CO2'!J283+'abs CO2'!J283+'CH4'!J283*PCG!$C$5+N2O!J283*PCG!$C$6+HFC!J283+PFC!J283+'SF6'!J283</f>
        <v>0</v>
      </c>
      <c r="K283" s="94">
        <f>+'CO2'!K283+'abs CO2'!K283+'CH4'!K283*PCG!$C$5+N2O!K283*PCG!$C$6+HFC!K283+PFC!K283+'SF6'!K283</f>
        <v>0</v>
      </c>
      <c r="L283" s="94">
        <f>+'CO2'!L283+'abs CO2'!L283+'CH4'!L283*PCG!$C$5+N2O!L283*PCG!$C$6+HFC!L283+PFC!L283+'SF6'!L283</f>
        <v>0</v>
      </c>
      <c r="M283" s="94">
        <f>+'CO2'!M283+'abs CO2'!M283+'CH4'!M283*PCG!$C$5+N2O!M283*PCG!$C$6+HFC!M283+PFC!M283+'SF6'!M283</f>
        <v>0</v>
      </c>
      <c r="N283" s="94">
        <f>+'CO2'!N283+'abs CO2'!N283+'CH4'!N283*PCG!$C$5+N2O!N283*PCG!$C$6+HFC!N283+PFC!N283+'SF6'!N283</f>
        <v>0</v>
      </c>
      <c r="O283" s="94">
        <f>+'CO2'!O283+'abs CO2'!O283+'CH4'!O283*PCG!$C$5+N2O!O283*PCG!$C$6+HFC!O283+PFC!O283+'SF6'!O283</f>
        <v>0</v>
      </c>
      <c r="P283" s="94">
        <f>+'CO2'!P283+'abs CO2'!P283+'CH4'!P283*PCG!$C$5+N2O!P283*PCG!$C$6+HFC!P283+PFC!P283+'SF6'!P283</f>
        <v>0</v>
      </c>
      <c r="Q283" s="94">
        <f>+'CO2'!Q283+'abs CO2'!Q283+'CH4'!Q283*PCG!$C$5+N2O!Q283*PCG!$C$6+HFC!Q283+PFC!Q283+'SF6'!Q283</f>
        <v>0</v>
      </c>
      <c r="R283" s="94">
        <f>+'CO2'!R283+'abs CO2'!R283+'CH4'!R283*PCG!$C$5+N2O!R283*PCG!$C$6+HFC!R283+PFC!R283+'SF6'!R283</f>
        <v>0</v>
      </c>
      <c r="S283" s="94">
        <f>+'CO2'!S283+'abs CO2'!S283+'CH4'!S283*PCG!$C$5+N2O!S283*PCG!$C$6+HFC!S283+PFC!S283+'SF6'!S283</f>
        <v>0</v>
      </c>
      <c r="T283" s="94">
        <f>+'CO2'!T283+'abs CO2'!T283+'CH4'!T283*PCG!$C$5+N2O!T283*PCG!$C$6+HFC!T283+PFC!T283+'SF6'!T283</f>
        <v>0</v>
      </c>
      <c r="U283" s="94">
        <f>+'CO2'!U283+'abs CO2'!U283+'CH4'!U283*PCG!$C$5+N2O!U283*PCG!$C$6+HFC!U283+PFC!U283+'SF6'!U283</f>
        <v>0</v>
      </c>
      <c r="V283" s="94">
        <f>+'CO2'!V283+'abs CO2'!V283+'CH4'!V283*PCG!$C$5+N2O!V283*PCG!$C$6+HFC!V283+PFC!V283+'SF6'!V283</f>
        <v>0</v>
      </c>
      <c r="W283" s="94">
        <f>+'CO2'!W283+'abs CO2'!W283+'CH4'!W283*PCG!$C$5+N2O!W283*PCG!$C$6+HFC!W283+PFC!W283+'SF6'!W283</f>
        <v>0</v>
      </c>
      <c r="X283" s="94">
        <f>+'CO2'!X283+'abs CO2'!X283+'CH4'!X283*PCG!$C$5+N2O!X283*PCG!$C$6+HFC!X283+PFC!X283+'SF6'!X283</f>
        <v>0</v>
      </c>
      <c r="Y283" s="94">
        <f>+'CO2'!Y283+'abs CO2'!Y283+'CH4'!Y283*PCG!$C$5+N2O!Y283*PCG!$C$6+HFC!Y283+PFC!Y283+'SF6'!Y283</f>
        <v>0</v>
      </c>
      <c r="Z283" s="94">
        <f>+'CO2'!Z283+'abs CO2'!Z283+'CH4'!Z283*PCG!$C$5+N2O!Z283*PCG!$C$6+HFC!Z283+PFC!Z283+'SF6'!Z283</f>
        <v>0</v>
      </c>
      <c r="AA283" s="94">
        <f>+'CO2'!AA283+'abs CO2'!AA283+'CH4'!AA283*PCG!$C$5+N2O!AA283*PCG!$C$6+HFC!AA283+PFC!AA283+'SF6'!AA283</f>
        <v>0</v>
      </c>
      <c r="AB283" s="94">
        <f>+'CO2'!AB283+'abs CO2'!AB283+'CH4'!AB283*PCG!$C$5+N2O!AB283*PCG!$C$6+HFC!AB283+PFC!AB283+'SF6'!AB283</f>
        <v>0</v>
      </c>
      <c r="AC283" s="94">
        <f>+'CO2'!AC283+'abs CO2'!AC283+'CH4'!AC283*PCG!$C$5+N2O!AC283*PCG!$C$6+HFC!AC283+PFC!AC283+'SF6'!AC283</f>
        <v>0</v>
      </c>
      <c r="AD283" s="94">
        <f>+'CO2'!AD283+'abs CO2'!AD283+'CH4'!AD283*PCG!$C$5+N2O!AD283*PCG!$C$6+HFC!AD283+PFC!AD283+'SF6'!AD283</f>
        <v>0</v>
      </c>
      <c r="AE283" s="94">
        <f>+'CO2'!AE283+'abs CO2'!AE283+'CH4'!AE283*PCG!$C$5+N2O!AE283*PCG!$C$6+HFC!AE283+PFC!AE283+'SF6'!AE283</f>
        <v>0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0</v>
      </c>
      <c r="D284" s="94">
        <f>+'CO2'!D284+'abs CO2'!D284+'CH4'!D284*PCG!$C$5+N2O!D284*PCG!$C$6+HFC!D284+PFC!D284+'SF6'!D284</f>
        <v>0</v>
      </c>
      <c r="E284" s="94">
        <f>+'CO2'!E284+'abs CO2'!E284+'CH4'!E284*PCG!$C$5+N2O!E284*PCG!$C$6+HFC!E284+PFC!E284+'SF6'!E284</f>
        <v>0</v>
      </c>
      <c r="F284" s="94">
        <f>+'CO2'!F284+'abs CO2'!F284+'CH4'!F284*PCG!$C$5+N2O!F284*PCG!$C$6+HFC!F284+PFC!F284+'SF6'!F284</f>
        <v>0</v>
      </c>
      <c r="G284" s="94">
        <f>+'CO2'!G284+'abs CO2'!G284+'CH4'!G284*PCG!$C$5+N2O!G284*PCG!$C$6+HFC!G284+PFC!G284+'SF6'!G284</f>
        <v>0</v>
      </c>
      <c r="H284" s="94">
        <f>+'CO2'!H284+'abs CO2'!H284+'CH4'!H284*PCG!$C$5+N2O!H284*PCG!$C$6+HFC!H284+PFC!H284+'SF6'!H284</f>
        <v>0</v>
      </c>
      <c r="I284" s="94">
        <f>+'CO2'!I284+'abs CO2'!I284+'CH4'!I284*PCG!$C$5+N2O!I284*PCG!$C$6+HFC!I284+PFC!I284+'SF6'!I284</f>
        <v>0</v>
      </c>
      <c r="J284" s="94">
        <f>+'CO2'!J284+'abs CO2'!J284+'CH4'!J284*PCG!$C$5+N2O!J284*PCG!$C$6+HFC!J284+PFC!J284+'SF6'!J284</f>
        <v>0</v>
      </c>
      <c r="K284" s="94">
        <f>+'CO2'!K284+'abs CO2'!K284+'CH4'!K284*PCG!$C$5+N2O!K284*PCG!$C$6+HFC!K284+PFC!K284+'SF6'!K284</f>
        <v>0</v>
      </c>
      <c r="L284" s="94">
        <f>+'CO2'!L284+'abs CO2'!L284+'CH4'!L284*PCG!$C$5+N2O!L284*PCG!$C$6+HFC!L284+PFC!L284+'SF6'!L284</f>
        <v>0</v>
      </c>
      <c r="M284" s="94">
        <f>+'CO2'!M284+'abs CO2'!M284+'CH4'!M284*PCG!$C$5+N2O!M284*PCG!$C$6+HFC!M284+PFC!M284+'SF6'!M284</f>
        <v>0</v>
      </c>
      <c r="N284" s="94">
        <f>+'CO2'!N284+'abs CO2'!N284+'CH4'!N284*PCG!$C$5+N2O!N284*PCG!$C$6+HFC!N284+PFC!N284+'SF6'!N284</f>
        <v>0</v>
      </c>
      <c r="O284" s="94">
        <f>+'CO2'!O284+'abs CO2'!O284+'CH4'!O284*PCG!$C$5+N2O!O284*PCG!$C$6+HFC!O284+PFC!O284+'SF6'!O284</f>
        <v>0</v>
      </c>
      <c r="P284" s="94">
        <f>+'CO2'!P284+'abs CO2'!P284+'CH4'!P284*PCG!$C$5+N2O!P284*PCG!$C$6+HFC!P284+PFC!P284+'SF6'!P284</f>
        <v>0</v>
      </c>
      <c r="Q284" s="94">
        <f>+'CO2'!Q284+'abs CO2'!Q284+'CH4'!Q284*PCG!$C$5+N2O!Q284*PCG!$C$6+HFC!Q284+PFC!Q284+'SF6'!Q284</f>
        <v>0</v>
      </c>
      <c r="R284" s="94">
        <f>+'CO2'!R284+'abs CO2'!R284+'CH4'!R284*PCG!$C$5+N2O!R284*PCG!$C$6+HFC!R284+PFC!R284+'SF6'!R284</f>
        <v>0</v>
      </c>
      <c r="S284" s="94">
        <f>+'CO2'!S284+'abs CO2'!S284+'CH4'!S284*PCG!$C$5+N2O!S284*PCG!$C$6+HFC!S284+PFC!S284+'SF6'!S284</f>
        <v>0</v>
      </c>
      <c r="T284" s="94">
        <f>+'CO2'!T284+'abs CO2'!T284+'CH4'!T284*PCG!$C$5+N2O!T284*PCG!$C$6+HFC!T284+PFC!T284+'SF6'!T284</f>
        <v>0</v>
      </c>
      <c r="U284" s="94">
        <f>+'CO2'!U284+'abs CO2'!U284+'CH4'!U284*PCG!$C$5+N2O!U284*PCG!$C$6+HFC!U284+PFC!U284+'SF6'!U284</f>
        <v>0</v>
      </c>
      <c r="V284" s="94">
        <f>+'CO2'!V284+'abs CO2'!V284+'CH4'!V284*PCG!$C$5+N2O!V284*PCG!$C$6+HFC!V284+PFC!V284+'SF6'!V284</f>
        <v>0</v>
      </c>
      <c r="W284" s="94">
        <f>+'CO2'!W284+'abs CO2'!W284+'CH4'!W284*PCG!$C$5+N2O!W284*PCG!$C$6+HFC!W284+PFC!W284+'SF6'!W284</f>
        <v>0</v>
      </c>
      <c r="X284" s="94">
        <f>+'CO2'!X284+'abs CO2'!X284+'CH4'!X284*PCG!$C$5+N2O!X284*PCG!$C$6+HFC!X284+PFC!X284+'SF6'!X284</f>
        <v>0</v>
      </c>
      <c r="Y284" s="94">
        <f>+'CO2'!Y284+'abs CO2'!Y284+'CH4'!Y284*PCG!$C$5+N2O!Y284*PCG!$C$6+HFC!Y284+PFC!Y284+'SF6'!Y284</f>
        <v>0</v>
      </c>
      <c r="Z284" s="94">
        <f>+'CO2'!Z284+'abs CO2'!Z284+'CH4'!Z284*PCG!$C$5+N2O!Z284*PCG!$C$6+HFC!Z284+PFC!Z284+'SF6'!Z284</f>
        <v>0</v>
      </c>
      <c r="AA284" s="94">
        <f>+'CO2'!AA284+'abs CO2'!AA284+'CH4'!AA284*PCG!$C$5+N2O!AA284*PCG!$C$6+HFC!AA284+PFC!AA284+'SF6'!AA284</f>
        <v>0</v>
      </c>
      <c r="AB284" s="94">
        <f>+'CO2'!AB284+'abs CO2'!AB284+'CH4'!AB284*PCG!$C$5+N2O!AB284*PCG!$C$6+HFC!AB284+PFC!AB284+'SF6'!AB284</f>
        <v>0</v>
      </c>
      <c r="AC284" s="94">
        <f>+'CO2'!AC284+'abs CO2'!AC284+'CH4'!AC284*PCG!$C$5+N2O!AC284*PCG!$C$6+HFC!AC284+PFC!AC284+'SF6'!AC284</f>
        <v>0</v>
      </c>
      <c r="AD284" s="94">
        <f>+'CO2'!AD284+'abs CO2'!AD284+'CH4'!AD284*PCG!$C$5+N2O!AD284*PCG!$C$6+HFC!AD284+PFC!AD284+'SF6'!AD284</f>
        <v>0</v>
      </c>
      <c r="AE284" s="94">
        <f>+'CO2'!AE284+'abs CO2'!AE284+'CH4'!AE284*PCG!$C$5+N2O!AE284*PCG!$C$6+HFC!AE284+PFC!AE284+'SF6'!AE284</f>
        <v>0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6.2847101612738188</v>
      </c>
      <c r="D287" s="33">
        <f t="shared" si="71"/>
        <v>5.946214478122152</v>
      </c>
      <c r="E287" s="33">
        <f t="shared" si="71"/>
        <v>6.0534400289995167</v>
      </c>
      <c r="F287" s="33">
        <f t="shared" si="71"/>
        <v>5.8046186244157285</v>
      </c>
      <c r="G287" s="33">
        <f t="shared" si="71"/>
        <v>5.7445762227497879</v>
      </c>
      <c r="H287" s="33">
        <f t="shared" si="71"/>
        <v>5.4917502473020852</v>
      </c>
      <c r="I287" s="33">
        <f t="shared" si="71"/>
        <v>5.0393047595719764</v>
      </c>
      <c r="J287" s="33">
        <f t="shared" si="71"/>
        <v>5.027009248823993</v>
      </c>
      <c r="K287" s="33">
        <f t="shared" si="71"/>
        <v>4.9087350205306413</v>
      </c>
      <c r="L287" s="33">
        <f t="shared" si="71"/>
        <v>4.5447844660719143</v>
      </c>
      <c r="M287" s="33">
        <f t="shared" si="71"/>
        <v>4.2000340788280752</v>
      </c>
      <c r="N287" s="33">
        <f t="shared" si="71"/>
        <v>4.0776429922491984</v>
      </c>
      <c r="O287" s="33">
        <f t="shared" si="71"/>
        <v>3.9690660406631646</v>
      </c>
      <c r="P287" s="33">
        <f t="shared" si="71"/>
        <v>3.910767694138793</v>
      </c>
      <c r="Q287" s="33">
        <f t="shared" si="71"/>
        <v>3.7014111707532931</v>
      </c>
      <c r="R287" s="33">
        <f t="shared" si="71"/>
        <v>3.5047281792347196</v>
      </c>
      <c r="S287" s="33">
        <f t="shared" si="71"/>
        <v>3.2528096954911621</v>
      </c>
      <c r="T287" s="33">
        <f t="shared" si="71"/>
        <v>3.003942344537434</v>
      </c>
      <c r="U287" s="33">
        <f t="shared" si="71"/>
        <v>2.7552461935114687</v>
      </c>
      <c r="V287" s="33">
        <f t="shared" si="71"/>
        <v>2.5112141945463646</v>
      </c>
      <c r="W287" s="33">
        <f t="shared" si="71"/>
        <v>2.1272861627011213</v>
      </c>
      <c r="X287" s="33">
        <f t="shared" si="71"/>
        <v>2.1686808974246889</v>
      </c>
      <c r="Y287" s="33">
        <f t="shared" si="71"/>
        <v>2.1228311822654278</v>
      </c>
      <c r="Z287" s="33">
        <f t="shared" si="71"/>
        <v>2.0577091451350102</v>
      </c>
      <c r="AA287" s="33">
        <f t="shared" si="71"/>
        <v>2.1264568256946714</v>
      </c>
      <c r="AB287" s="33">
        <f t="shared" si="71"/>
        <v>2.09353564779118</v>
      </c>
      <c r="AC287" s="33">
        <f t="shared" si="71"/>
        <v>2.0268707756416897</v>
      </c>
      <c r="AD287" s="33">
        <f t="shared" si="71"/>
        <v>2.0335043830778274</v>
      </c>
      <c r="AE287" s="33">
        <f t="shared" si="71"/>
        <v>2.0397963125636127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0.8393975429258187</v>
      </c>
      <c r="D288" s="94">
        <f>+'CO2'!D288+'abs CO2'!D288+'CH4'!D288*PCG!$C$5+N2O!D288*PCG!$C$6+HFC!D288+PFC!D288+'SF6'!D288</f>
        <v>0.39651261567079099</v>
      </c>
      <c r="E288" s="94">
        <f>+'CO2'!E288+'abs CO2'!E288+'CH4'!E288*PCG!$C$5+N2O!E288*PCG!$C$6+HFC!E288+PFC!E288+'SF6'!E288</f>
        <v>0.63590635367663739</v>
      </c>
      <c r="F288" s="94">
        <f>+'CO2'!F288+'abs CO2'!F288+'CH4'!F288*PCG!$C$5+N2O!F288*PCG!$C$6+HFC!F288+PFC!F288+'SF6'!F288</f>
        <v>0.46543987843236972</v>
      </c>
      <c r="G288" s="94">
        <f>+'CO2'!G288+'abs CO2'!G288+'CH4'!G288*PCG!$C$5+N2O!G288*PCG!$C$6+HFC!G288+PFC!G288+'SF6'!G288</f>
        <v>0.40867016823058844</v>
      </c>
      <c r="H288" s="94">
        <f>+'CO2'!H288+'abs CO2'!H288+'CH4'!H288*PCG!$C$5+N2O!H288*PCG!$C$6+HFC!H288+PFC!H288+'SF6'!H288</f>
        <v>0.35340597347568725</v>
      </c>
      <c r="I288" s="94">
        <f>+'CO2'!I288+'abs CO2'!I288+'CH4'!I288*PCG!$C$5+N2O!I288*PCG!$C$6+HFC!I288+PFC!I288+'SF6'!I288</f>
        <v>0.11075419960301863</v>
      </c>
      <c r="J288" s="94">
        <f>+'CO2'!J288+'abs CO2'!J288+'CH4'!J288*PCG!$C$5+N2O!J288*PCG!$C$6+HFC!J288+PFC!J288+'SF6'!J288</f>
        <v>0.29210024808191515</v>
      </c>
      <c r="K288" s="94">
        <f>+'CO2'!K288+'abs CO2'!K288+'CH4'!K288*PCG!$C$5+N2O!K288*PCG!$C$6+HFC!K288+PFC!K288+'SF6'!K288</f>
        <v>0.35561640835328223</v>
      </c>
      <c r="L288" s="94">
        <f>+'CO2'!L288+'abs CO2'!L288+'CH4'!L288*PCG!$C$5+N2O!L288*PCG!$C$6+HFC!L288+PFC!L288+'SF6'!L288</f>
        <v>0.1783248576063137</v>
      </c>
      <c r="M288" s="94">
        <f>+'CO2'!M288+'abs CO2'!M288+'CH4'!M288*PCG!$C$5+N2O!M288*PCG!$C$6+HFC!M288+PFC!M288+'SF6'!M288</f>
        <v>0.14398623854447434</v>
      </c>
      <c r="N288" s="94">
        <f>+'CO2'!N288+'abs CO2'!N288+'CH4'!N288*PCG!$C$5+N2O!N288*PCG!$C$6+HFC!N288+PFC!N288+'SF6'!N288</f>
        <v>0.16824958918683844</v>
      </c>
      <c r="O288" s="94">
        <f>+'CO2'!O288+'abs CO2'!O288+'CH4'!O288*PCG!$C$5+N2O!O288*PCG!$C$6+HFC!O288+PFC!O288+'SF6'!O288</f>
        <v>0.20332533885608459</v>
      </c>
      <c r="P288" s="94">
        <f>+'CO2'!P288+'abs CO2'!P288+'CH4'!P288*PCG!$C$5+N2O!P288*PCG!$C$6+HFC!P288+PFC!P288+'SF6'!P288</f>
        <v>0.29363614299203361</v>
      </c>
      <c r="Q288" s="94">
        <f>+'CO2'!Q288+'abs CO2'!Q288+'CH4'!Q288*PCG!$C$5+N2O!Q288*PCG!$C$6+HFC!Q288+PFC!Q288+'SF6'!Q288</f>
        <v>0.26179326391329261</v>
      </c>
      <c r="R288" s="94">
        <f>+'CO2'!R288+'abs CO2'!R288+'CH4'!R288*PCG!$C$5+N2O!R288*PCG!$C$6+HFC!R288+PFC!R288+'SF6'!R288</f>
        <v>0.24599537723872067</v>
      </c>
      <c r="S288" s="94">
        <f>+'CO2'!S288+'abs CO2'!S288+'CH4'!S288*PCG!$C$5+N2O!S288*PCG!$C$6+HFC!S288+PFC!S288+'SF6'!S288</f>
        <v>0.1607755563772022</v>
      </c>
      <c r="T288" s="94">
        <f>+'CO2'!T288+'abs CO2'!T288+'CH4'!T288*PCG!$C$5+N2O!T288*PCG!$C$6+HFC!T288+PFC!T288+'SF6'!T288</f>
        <v>0.12198924558975464</v>
      </c>
      <c r="U288" s="94">
        <f>+'CO2'!U288+'abs CO2'!U288+'CH4'!U288*PCG!$C$5+N2O!U288*PCG!$C$6+HFC!U288+PFC!U288+'SF6'!U288</f>
        <v>0.18085176747394838</v>
      </c>
      <c r="V288" s="94">
        <f>+'CO2'!V288+'abs CO2'!V288+'CH4'!V288*PCG!$C$5+N2O!V288*PCG!$C$6+HFC!V288+PFC!V288+'SF6'!V288</f>
        <v>0.23373612131022539</v>
      </c>
      <c r="W288" s="94">
        <f>+'CO2'!W288+'abs CO2'!W288+'CH4'!W288*PCG!$C$5+N2O!W288*PCG!$C$6+HFC!W288+PFC!W288+'SF6'!W288</f>
        <v>0.14093359391832061</v>
      </c>
      <c r="X288" s="94">
        <f>+'CO2'!X288+'abs CO2'!X288+'CH4'!X288*PCG!$C$5+N2O!X288*PCG!$C$6+HFC!X288+PFC!X288+'SF6'!X288</f>
        <v>0.15501459942628876</v>
      </c>
      <c r="Y288" s="94">
        <f>+'CO2'!Y288+'abs CO2'!Y288+'CH4'!Y288*PCG!$C$5+N2O!Y288*PCG!$C$6+HFC!Y288+PFC!Y288+'SF6'!Y288</f>
        <v>9.6870982820626908E-2</v>
      </c>
      <c r="Z288" s="94">
        <f>+'CO2'!Z288+'abs CO2'!Z288+'CH4'!Z288*PCG!$C$5+N2O!Z288*PCG!$C$6+HFC!Z288+PFC!Z288+'SF6'!Z288</f>
        <v>2.464590574841042E-2</v>
      </c>
      <c r="AA288" s="94">
        <f>+'CO2'!AA288+'abs CO2'!AA288+'CH4'!AA288*PCG!$C$5+N2O!AA288*PCG!$C$6+HFC!AA288+PFC!AA288+'SF6'!AA288</f>
        <v>8.9032307242870895E-2</v>
      </c>
      <c r="AB288" s="94">
        <f>+'CO2'!AB288+'abs CO2'!AB288+'CH4'!AB288*PCG!$C$5+N2O!AB288*PCG!$C$6+HFC!AB288+PFC!AB288+'SF6'!AB288</f>
        <v>4.5098486771379807E-2</v>
      </c>
      <c r="AC288" s="94">
        <f>+'CO2'!AC288+'abs CO2'!AC288+'CH4'!AC288*PCG!$C$5+N2O!AC288*PCG!$C$6+HFC!AC288+PFC!AC288+'SF6'!AC288</f>
        <v>1.4207446259888684E-2</v>
      </c>
      <c r="AD288" s="94">
        <f>+'CO2'!AD288+'abs CO2'!AD288+'CH4'!AD288*PCG!$C$5+N2O!AD288*PCG!$C$6+HFC!AD288+PFC!AD288+'SF6'!AD288</f>
        <v>1.8689376804227005E-2</v>
      </c>
      <c r="AE288" s="94">
        <f>+'CO2'!AE288+'abs CO2'!AE288+'CH4'!AE288*PCG!$C$5+N2O!AE288*PCG!$C$6+HFC!AE288+PFC!AE288+'SF6'!AE288</f>
        <v>2.2829629398212335E-2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5.4453126183479998</v>
      </c>
      <c r="D289" s="94">
        <f>+'CO2'!D289+'abs CO2'!D289+'CH4'!D289*PCG!$C$5+N2O!D289*PCG!$C$6+HFC!D289+PFC!D289+'SF6'!D289</f>
        <v>5.5497018624513608</v>
      </c>
      <c r="E289" s="94">
        <f>+'CO2'!E289+'abs CO2'!E289+'CH4'!E289*PCG!$C$5+N2O!E289*PCG!$C$6+HFC!E289+PFC!E289+'SF6'!E289</f>
        <v>5.4175336753228791</v>
      </c>
      <c r="F289" s="94">
        <f>+'CO2'!F289+'abs CO2'!F289+'CH4'!F289*PCG!$C$5+N2O!F289*PCG!$C$6+HFC!F289+PFC!F289+'SF6'!F289</f>
        <v>5.3391787459833591</v>
      </c>
      <c r="G289" s="94">
        <f>+'CO2'!G289+'abs CO2'!G289+'CH4'!G289*PCG!$C$5+N2O!G289*PCG!$C$6+HFC!G289+PFC!G289+'SF6'!G289</f>
        <v>5.3359060545191994</v>
      </c>
      <c r="H289" s="94">
        <f>+'CO2'!H289+'abs CO2'!H289+'CH4'!H289*PCG!$C$5+N2O!H289*PCG!$C$6+HFC!H289+PFC!H289+'SF6'!H289</f>
        <v>5.138344273826398</v>
      </c>
      <c r="I289" s="94">
        <f>+'CO2'!I289+'abs CO2'!I289+'CH4'!I289*PCG!$C$5+N2O!I289*PCG!$C$6+HFC!I289+PFC!I289+'SF6'!I289</f>
        <v>4.9285505599689579</v>
      </c>
      <c r="J289" s="94">
        <f>+'CO2'!J289+'abs CO2'!J289+'CH4'!J289*PCG!$C$5+N2O!J289*PCG!$C$6+HFC!J289+PFC!J289+'SF6'!J289</f>
        <v>4.7349090007420775</v>
      </c>
      <c r="K289" s="94">
        <f>+'CO2'!K289+'abs CO2'!K289+'CH4'!K289*PCG!$C$5+N2O!K289*PCG!$C$6+HFC!K289+PFC!K289+'SF6'!K289</f>
        <v>4.553118612177359</v>
      </c>
      <c r="L289" s="94">
        <f>+'CO2'!L289+'abs CO2'!L289+'CH4'!L289*PCG!$C$5+N2O!L289*PCG!$C$6+HFC!L289+PFC!L289+'SF6'!L289</f>
        <v>4.3664596084656004</v>
      </c>
      <c r="M289" s="94">
        <f>+'CO2'!M289+'abs CO2'!M289+'CH4'!M289*PCG!$C$5+N2O!M289*PCG!$C$6+HFC!M289+PFC!M289+'SF6'!M289</f>
        <v>4.0560478402836004</v>
      </c>
      <c r="N289" s="94">
        <f>+'CO2'!N289+'abs CO2'!N289+'CH4'!N289*PCG!$C$5+N2O!N289*PCG!$C$6+HFC!N289+PFC!N289+'SF6'!N289</f>
        <v>3.9093934030623601</v>
      </c>
      <c r="O289" s="94">
        <f>+'CO2'!O289+'abs CO2'!O289+'CH4'!O289*PCG!$C$5+N2O!O289*PCG!$C$6+HFC!O289+PFC!O289+'SF6'!O289</f>
        <v>3.7657407018070801</v>
      </c>
      <c r="P289" s="94">
        <f>+'CO2'!P289+'abs CO2'!P289+'CH4'!P289*PCG!$C$5+N2O!P289*PCG!$C$6+HFC!P289+PFC!P289+'SF6'!P289</f>
        <v>3.6171315511467594</v>
      </c>
      <c r="Q289" s="94">
        <f>+'CO2'!Q289+'abs CO2'!Q289+'CH4'!Q289*PCG!$C$5+N2O!Q289*PCG!$C$6+HFC!Q289+PFC!Q289+'SF6'!Q289</f>
        <v>3.4396179068400006</v>
      </c>
      <c r="R289" s="94">
        <f>+'CO2'!R289+'abs CO2'!R289+'CH4'!R289*PCG!$C$5+N2O!R289*PCG!$C$6+HFC!R289+PFC!R289+'SF6'!R289</f>
        <v>3.2587328019959991</v>
      </c>
      <c r="S289" s="94">
        <f>+'CO2'!S289+'abs CO2'!S289+'CH4'!S289*PCG!$C$5+N2O!S289*PCG!$C$6+HFC!S289+PFC!S289+'SF6'!S289</f>
        <v>3.0920341391139599</v>
      </c>
      <c r="T289" s="94">
        <f>+'CO2'!T289+'abs CO2'!T289+'CH4'!T289*PCG!$C$5+N2O!T289*PCG!$C$6+HFC!T289+PFC!T289+'SF6'!T289</f>
        <v>2.8819530989476796</v>
      </c>
      <c r="U289" s="94">
        <f>+'CO2'!U289+'abs CO2'!U289+'CH4'!U289*PCG!$C$5+N2O!U289*PCG!$C$6+HFC!U289+PFC!U289+'SF6'!U289</f>
        <v>2.5743944260375202</v>
      </c>
      <c r="V289" s="94">
        <f>+'CO2'!V289+'abs CO2'!V289+'CH4'!V289*PCG!$C$5+N2O!V289*PCG!$C$6+HFC!V289+PFC!V289+'SF6'!V289</f>
        <v>2.2774780732361393</v>
      </c>
      <c r="W289" s="94">
        <f>+'CO2'!W289+'abs CO2'!W289+'CH4'!W289*PCG!$C$5+N2O!W289*PCG!$C$6+HFC!W289+PFC!W289+'SF6'!W289</f>
        <v>1.9863525687828005</v>
      </c>
      <c r="X289" s="94">
        <f>+'CO2'!X289+'abs CO2'!X289+'CH4'!X289*PCG!$C$5+N2O!X289*PCG!$C$6+HFC!X289+PFC!X289+'SF6'!X289</f>
        <v>2.0136662979984004</v>
      </c>
      <c r="Y289" s="94">
        <f>+'CO2'!Y289+'abs CO2'!Y289+'CH4'!Y289*PCG!$C$5+N2O!Y289*PCG!$C$6+HFC!Y289+PFC!Y289+'SF6'!Y289</f>
        <v>2.0259601994448007</v>
      </c>
      <c r="Z289" s="94">
        <f>+'CO2'!Z289+'abs CO2'!Z289+'CH4'!Z289*PCG!$C$5+N2O!Z289*PCG!$C$6+HFC!Z289+PFC!Z289+'SF6'!Z289</f>
        <v>2.0330632393865997</v>
      </c>
      <c r="AA289" s="94">
        <f>+'CO2'!AA289+'abs CO2'!AA289+'CH4'!AA289*PCG!$C$5+N2O!AA289*PCG!$C$6+HFC!AA289+PFC!AA289+'SF6'!AA289</f>
        <v>2.0374245184518007</v>
      </c>
      <c r="AB289" s="94">
        <f>+'CO2'!AB289+'abs CO2'!AB289+'CH4'!AB289*PCG!$C$5+N2O!AB289*PCG!$C$6+HFC!AB289+PFC!AB289+'SF6'!AB289</f>
        <v>2.0484371610198</v>
      </c>
      <c r="AC289" s="94">
        <f>+'CO2'!AC289+'abs CO2'!AC289+'CH4'!AC289*PCG!$C$5+N2O!AC289*PCG!$C$6+HFC!AC289+PFC!AC289+'SF6'!AC289</f>
        <v>2.0126633293818008</v>
      </c>
      <c r="AD289" s="94">
        <f>+'CO2'!AD289+'abs CO2'!AD289+'CH4'!AD289*PCG!$C$5+N2O!AD289*PCG!$C$6+HFC!AD289+PFC!AD289+'SF6'!AD289</f>
        <v>2.0148150062736003</v>
      </c>
      <c r="AE289" s="94">
        <f>+'CO2'!AE289+'abs CO2'!AE289+'CH4'!AE289*PCG!$C$5+N2O!AE289*PCG!$C$6+HFC!AE289+PFC!AE289+'SF6'!AE289</f>
        <v>2.0169666831654003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0</v>
      </c>
      <c r="D291" s="33">
        <f t="shared" si="72"/>
        <v>0</v>
      </c>
      <c r="E291" s="33">
        <f t="shared" si="72"/>
        <v>0</v>
      </c>
      <c r="F291" s="33">
        <f t="shared" si="72"/>
        <v>0</v>
      </c>
      <c r="G291" s="33">
        <f t="shared" si="72"/>
        <v>0</v>
      </c>
      <c r="H291" s="33">
        <f t="shared" si="72"/>
        <v>0</v>
      </c>
      <c r="I291" s="33">
        <f t="shared" si="72"/>
        <v>0</v>
      </c>
      <c r="J291" s="33">
        <f t="shared" si="72"/>
        <v>0</v>
      </c>
      <c r="K291" s="33">
        <f t="shared" si="72"/>
        <v>0</v>
      </c>
      <c r="L291" s="33">
        <f t="shared" si="72"/>
        <v>0</v>
      </c>
      <c r="M291" s="33">
        <f t="shared" si="72"/>
        <v>0</v>
      </c>
      <c r="N291" s="33">
        <f t="shared" si="72"/>
        <v>0</v>
      </c>
      <c r="O291" s="33">
        <f t="shared" si="72"/>
        <v>0</v>
      </c>
      <c r="P291" s="33">
        <f t="shared" si="72"/>
        <v>0</v>
      </c>
      <c r="Q291" s="33">
        <f t="shared" si="72"/>
        <v>0</v>
      </c>
      <c r="R291" s="33">
        <f t="shared" si="72"/>
        <v>0</v>
      </c>
      <c r="S291" s="33">
        <f t="shared" si="72"/>
        <v>0</v>
      </c>
      <c r="T291" s="33">
        <f t="shared" si="72"/>
        <v>0</v>
      </c>
      <c r="U291" s="33">
        <f t="shared" si="72"/>
        <v>0</v>
      </c>
      <c r="V291" s="33">
        <f t="shared" si="72"/>
        <v>0</v>
      </c>
      <c r="W291" s="33">
        <f t="shared" si="72"/>
        <v>0</v>
      </c>
      <c r="X291" s="33">
        <f t="shared" si="72"/>
        <v>0</v>
      </c>
      <c r="Y291" s="33">
        <f t="shared" si="72"/>
        <v>0</v>
      </c>
      <c r="Z291" s="33">
        <f t="shared" si="72"/>
        <v>0</v>
      </c>
      <c r="AA291" s="33">
        <f t="shared" si="72"/>
        <v>0</v>
      </c>
      <c r="AB291" s="33">
        <f t="shared" si="72"/>
        <v>0</v>
      </c>
      <c r="AC291" s="33">
        <f t="shared" si="72"/>
        <v>0</v>
      </c>
      <c r="AD291" s="33">
        <f t="shared" si="72"/>
        <v>0</v>
      </c>
      <c r="AE291" s="33">
        <f t="shared" si="72"/>
        <v>0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0</v>
      </c>
      <c r="D292" s="94">
        <f>+'CO2'!D292+'abs CO2'!D292+'CH4'!D292*PCG!$C$5+N2O!D292*PCG!$C$6+HFC!D292+PFC!D292+'SF6'!D292</f>
        <v>0</v>
      </c>
      <c r="E292" s="94">
        <f>+'CO2'!E292+'abs CO2'!E292+'CH4'!E292*PCG!$C$5+N2O!E292*PCG!$C$6+HFC!E292+PFC!E292+'SF6'!E292</f>
        <v>0</v>
      </c>
      <c r="F292" s="94">
        <f>+'CO2'!F292+'abs CO2'!F292+'CH4'!F292*PCG!$C$5+N2O!F292*PCG!$C$6+HFC!F292+PFC!F292+'SF6'!F292</f>
        <v>0</v>
      </c>
      <c r="G292" s="94">
        <f>+'CO2'!G292+'abs CO2'!G292+'CH4'!G292*PCG!$C$5+N2O!G292*PCG!$C$6+HFC!G292+PFC!G292+'SF6'!G292</f>
        <v>0</v>
      </c>
      <c r="H292" s="94">
        <f>+'CO2'!H292+'abs CO2'!H292+'CH4'!H292*PCG!$C$5+N2O!H292*PCG!$C$6+HFC!H292+PFC!H292+'SF6'!H292</f>
        <v>0</v>
      </c>
      <c r="I292" s="94">
        <f>+'CO2'!I292+'abs CO2'!I292+'CH4'!I292*PCG!$C$5+N2O!I292*PCG!$C$6+HFC!I292+PFC!I292+'SF6'!I292</f>
        <v>0</v>
      </c>
      <c r="J292" s="94">
        <f>+'CO2'!J292+'abs CO2'!J292+'CH4'!J292*PCG!$C$5+N2O!J292*PCG!$C$6+HFC!J292+PFC!J292+'SF6'!J292</f>
        <v>0</v>
      </c>
      <c r="K292" s="94">
        <f>+'CO2'!K292+'abs CO2'!K292+'CH4'!K292*PCG!$C$5+N2O!K292*PCG!$C$6+HFC!K292+PFC!K292+'SF6'!K292</f>
        <v>0</v>
      </c>
      <c r="L292" s="94">
        <f>+'CO2'!L292+'abs CO2'!L292+'CH4'!L292*PCG!$C$5+N2O!L292*PCG!$C$6+HFC!L292+PFC!L292+'SF6'!L292</f>
        <v>0</v>
      </c>
      <c r="M292" s="94">
        <f>+'CO2'!M292+'abs CO2'!M292+'CH4'!M292*PCG!$C$5+N2O!M292*PCG!$C$6+HFC!M292+PFC!M292+'SF6'!M292</f>
        <v>0</v>
      </c>
      <c r="N292" s="94">
        <f>+'CO2'!N292+'abs CO2'!N292+'CH4'!N292*PCG!$C$5+N2O!N292*PCG!$C$6+HFC!N292+PFC!N292+'SF6'!N292</f>
        <v>0</v>
      </c>
      <c r="O292" s="94">
        <f>+'CO2'!O292+'abs CO2'!O292+'CH4'!O292*PCG!$C$5+N2O!O292*PCG!$C$6+HFC!O292+PFC!O292+'SF6'!O292</f>
        <v>0</v>
      </c>
      <c r="P292" s="94">
        <f>+'CO2'!P292+'abs CO2'!P292+'CH4'!P292*PCG!$C$5+N2O!P292*PCG!$C$6+HFC!P292+PFC!P292+'SF6'!P292</f>
        <v>0</v>
      </c>
      <c r="Q292" s="94">
        <f>+'CO2'!Q292+'abs CO2'!Q292+'CH4'!Q292*PCG!$C$5+N2O!Q292*PCG!$C$6+HFC!Q292+PFC!Q292+'SF6'!Q292</f>
        <v>0</v>
      </c>
      <c r="R292" s="94">
        <f>+'CO2'!R292+'abs CO2'!R292+'CH4'!R292*PCG!$C$5+N2O!R292*PCG!$C$6+HFC!R292+PFC!R292+'SF6'!R292</f>
        <v>0</v>
      </c>
      <c r="S292" s="94">
        <f>+'CO2'!S292+'abs CO2'!S292+'CH4'!S292*PCG!$C$5+N2O!S292*PCG!$C$6+HFC!S292+PFC!S292+'SF6'!S292</f>
        <v>0</v>
      </c>
      <c r="T292" s="94">
        <f>+'CO2'!T292+'abs CO2'!T292+'CH4'!T292*PCG!$C$5+N2O!T292*PCG!$C$6+HFC!T292+PFC!T292+'SF6'!T292</f>
        <v>0</v>
      </c>
      <c r="U292" s="94">
        <f>+'CO2'!U292+'abs CO2'!U292+'CH4'!U292*PCG!$C$5+N2O!U292*PCG!$C$6+HFC!U292+PFC!U292+'SF6'!U292</f>
        <v>0</v>
      </c>
      <c r="V292" s="94">
        <f>+'CO2'!V292+'abs CO2'!V292+'CH4'!V292*PCG!$C$5+N2O!V292*PCG!$C$6+HFC!V292+PFC!V292+'SF6'!V292</f>
        <v>0</v>
      </c>
      <c r="W292" s="94">
        <f>+'CO2'!W292+'abs CO2'!W292+'CH4'!W292*PCG!$C$5+N2O!W292*PCG!$C$6+HFC!W292+PFC!W292+'SF6'!W292</f>
        <v>0</v>
      </c>
      <c r="X292" s="94">
        <f>+'CO2'!X292+'abs CO2'!X292+'CH4'!X292*PCG!$C$5+N2O!X292*PCG!$C$6+HFC!X292+PFC!X292+'SF6'!X292</f>
        <v>0</v>
      </c>
      <c r="Y292" s="94">
        <f>+'CO2'!Y292+'abs CO2'!Y292+'CH4'!Y292*PCG!$C$5+N2O!Y292*PCG!$C$6+HFC!Y292+PFC!Y292+'SF6'!Y292</f>
        <v>0</v>
      </c>
      <c r="Z292" s="94">
        <f>+'CO2'!Z292+'abs CO2'!Z292+'CH4'!Z292*PCG!$C$5+N2O!Z292*PCG!$C$6+HFC!Z292+PFC!Z292+'SF6'!Z292</f>
        <v>0</v>
      </c>
      <c r="AA292" s="94">
        <f>+'CO2'!AA292+'abs CO2'!AA292+'CH4'!AA292*PCG!$C$5+N2O!AA292*PCG!$C$6+HFC!AA292+PFC!AA292+'SF6'!AA292</f>
        <v>0</v>
      </c>
      <c r="AB292" s="94">
        <f>+'CO2'!AB292+'abs CO2'!AB292+'CH4'!AB292*PCG!$C$5+N2O!AB292*PCG!$C$6+HFC!AB292+PFC!AB292+'SF6'!AB292</f>
        <v>0</v>
      </c>
      <c r="AC292" s="94">
        <f>+'CO2'!AC292+'abs CO2'!AC292+'CH4'!AC292*PCG!$C$5+N2O!AC292*PCG!$C$6+HFC!AC292+PFC!AC292+'SF6'!AC292</f>
        <v>0</v>
      </c>
      <c r="AD292" s="94">
        <f>+'CO2'!AD292+'abs CO2'!AD292+'CH4'!AD292*PCG!$C$5+N2O!AD292*PCG!$C$6+HFC!AD292+PFC!AD292+'SF6'!AD292</f>
        <v>0</v>
      </c>
      <c r="AE292" s="94">
        <f>+'CO2'!AE292+'abs CO2'!AE292+'CH4'!AE292*PCG!$C$5+N2O!AE292*PCG!$C$6+HFC!AE292+PFC!AE292+'SF6'!AE292</f>
        <v>0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0</v>
      </c>
      <c r="Y293" s="94">
        <f>+'CO2'!Y293+'abs CO2'!Y293+'CH4'!Y293*PCG!$C$5+N2O!Y293*PCG!$C$6+HFC!Y293+PFC!Y293+'SF6'!Y293</f>
        <v>0</v>
      </c>
      <c r="Z293" s="94">
        <f>+'CO2'!Z293+'abs CO2'!Z293+'CH4'!Z293*PCG!$C$5+N2O!Z293*PCG!$C$6+HFC!Z293+PFC!Z293+'SF6'!Z293</f>
        <v>0</v>
      </c>
      <c r="AA293" s="94">
        <f>+'CO2'!AA293+'abs CO2'!AA293+'CH4'!AA293*PCG!$C$5+N2O!AA293*PCG!$C$6+HFC!AA293+PFC!AA293+'SF6'!AA293</f>
        <v>0</v>
      </c>
      <c r="AB293" s="94">
        <f>+'CO2'!AB293+'abs CO2'!AB293+'CH4'!AB293*PCG!$C$5+N2O!AB293*PCG!$C$6+HFC!AB293+PFC!AB293+'SF6'!AB293</f>
        <v>0</v>
      </c>
      <c r="AC293" s="94">
        <f>+'CO2'!AC293+'abs CO2'!AC293+'CH4'!AC293*PCG!$C$5+N2O!AC293*PCG!$C$6+HFC!AC293+PFC!AC293+'SF6'!AC293</f>
        <v>0</v>
      </c>
      <c r="AD293" s="94">
        <f>+'CO2'!AD293+'abs CO2'!AD293+'CH4'!AD293*PCG!$C$5+N2O!AD293*PCG!$C$6+HFC!AD293+PFC!AD293+'SF6'!AD293</f>
        <v>0</v>
      </c>
      <c r="AE293" s="94">
        <f>+'CO2'!AE293+'abs CO2'!AE293+'CH4'!AE293*PCG!$C$5+N2O!AE293*PCG!$C$6+HFC!AE293+PFC!AE293+'SF6'!AE293</f>
        <v>0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14.611587095057663</v>
      </c>
      <c r="D294" s="94">
        <f>+'CO2'!D294+'abs CO2'!D294+'CH4'!D294*PCG!$C$5+N2O!D294*PCG!$C$6+HFC!D294+PFC!D294+'SF6'!D294</f>
        <v>16.515697857232198</v>
      </c>
      <c r="E294" s="94">
        <f>+'CO2'!E294+'abs CO2'!E294+'CH4'!E294*PCG!$C$5+N2O!E294*PCG!$C$6+HFC!E294+PFC!E294+'SF6'!E294</f>
        <v>17.93340781537929</v>
      </c>
      <c r="F294" s="94">
        <f>+'CO2'!F294+'abs CO2'!F294+'CH4'!F294*PCG!$C$5+N2O!F294*PCG!$C$6+HFC!F294+PFC!F294+'SF6'!F294</f>
        <v>18.001887004659231</v>
      </c>
      <c r="G294" s="94">
        <f>+'CO2'!G294+'abs CO2'!G294+'CH4'!G294*PCG!$C$5+N2O!G294*PCG!$C$6+HFC!G294+PFC!G294+'SF6'!G294</f>
        <v>17.064321942100751</v>
      </c>
      <c r="H294" s="94">
        <f>+'CO2'!H294+'abs CO2'!H294+'CH4'!H294*PCG!$C$5+N2O!H294*PCG!$C$6+HFC!H294+PFC!H294+'SF6'!H294</f>
        <v>19.059026491438971</v>
      </c>
      <c r="I294" s="94">
        <f>+'CO2'!I294+'abs CO2'!I294+'CH4'!I294*PCG!$C$5+N2O!I294*PCG!$C$6+HFC!I294+PFC!I294+'SF6'!I294</f>
        <v>25.204866030988693</v>
      </c>
      <c r="J294" s="94">
        <f>+'CO2'!J294+'abs CO2'!J294+'CH4'!J294*PCG!$C$5+N2O!J294*PCG!$C$6+HFC!J294+PFC!J294+'SF6'!J294</f>
        <v>17.678850338526413</v>
      </c>
      <c r="K294" s="94">
        <f>+'CO2'!K294+'abs CO2'!K294+'CH4'!K294*PCG!$C$5+N2O!K294*PCG!$C$6+HFC!K294+PFC!K294+'SF6'!K294</f>
        <v>20.050308000945282</v>
      </c>
      <c r="L294" s="94">
        <f>+'CO2'!L294+'abs CO2'!L294+'CH4'!L294*PCG!$C$5+N2O!L294*PCG!$C$6+HFC!L294+PFC!L294+'SF6'!L294</f>
        <v>23.045945739595705</v>
      </c>
      <c r="M294" s="94">
        <f>+'CO2'!M294+'abs CO2'!M294+'CH4'!M294*PCG!$C$5+N2O!M294*PCG!$C$6+HFC!M294+PFC!M294+'SF6'!M294</f>
        <v>25.635348785049739</v>
      </c>
      <c r="N294" s="94">
        <f>+'CO2'!N294+'abs CO2'!N294+'CH4'!N294*PCG!$C$5+N2O!N294*PCG!$C$6+HFC!N294+PFC!N294+'SF6'!N294</f>
        <v>23.140298492997463</v>
      </c>
      <c r="O294" s="94">
        <f>+'CO2'!O294+'abs CO2'!O294+'CH4'!O294*PCG!$C$5+N2O!O294*PCG!$C$6+HFC!O294+PFC!O294+'SF6'!O294</f>
        <v>26.117702522973641</v>
      </c>
      <c r="P294" s="94">
        <f>+'CO2'!P294+'abs CO2'!P294+'CH4'!P294*PCG!$C$5+N2O!P294*PCG!$C$6+HFC!P294+PFC!P294+'SF6'!P294</f>
        <v>29.047616324848793</v>
      </c>
      <c r="Q294" s="94">
        <f>+'CO2'!Q294+'abs CO2'!Q294+'CH4'!Q294*PCG!$C$5+N2O!Q294*PCG!$C$6+HFC!Q294+PFC!Q294+'SF6'!Q294</f>
        <v>29.736788415295301</v>
      </c>
      <c r="R294" s="94">
        <f>+'CO2'!R294+'abs CO2'!R294+'CH4'!R294*PCG!$C$5+N2O!R294*PCG!$C$6+HFC!R294+PFC!R294+'SF6'!R294</f>
        <v>24.987256505993919</v>
      </c>
      <c r="S294" s="94">
        <f>+'CO2'!S294+'abs CO2'!S294+'CH4'!S294*PCG!$C$5+N2O!S294*PCG!$C$6+HFC!S294+PFC!S294+'SF6'!S294</f>
        <v>26.412828611588516</v>
      </c>
      <c r="T294" s="94">
        <f>+'CO2'!T294+'abs CO2'!T294+'CH4'!T294*PCG!$C$5+N2O!T294*PCG!$C$6+HFC!T294+PFC!T294+'SF6'!T294</f>
        <v>26.124408935370155</v>
      </c>
      <c r="U294" s="94">
        <f>+'CO2'!U294+'abs CO2'!U294+'CH4'!U294*PCG!$C$5+N2O!U294*PCG!$C$6+HFC!U294+PFC!U294+'SF6'!U294</f>
        <v>29.012531217962444</v>
      </c>
      <c r="V294" s="94">
        <f>+'CO2'!V294+'abs CO2'!V294+'CH4'!V294*PCG!$C$5+N2O!V294*PCG!$C$6+HFC!V294+PFC!V294+'SF6'!V294</f>
        <v>25.503500968830135</v>
      </c>
      <c r="W294" s="94">
        <f>+'CO2'!W294+'abs CO2'!W294+'CH4'!W294*PCG!$C$5+N2O!W294*PCG!$C$6+HFC!W294+PFC!W294+'SF6'!W294</f>
        <v>31.928548800328521</v>
      </c>
      <c r="X294" s="94">
        <f>+'CO2'!X294+'abs CO2'!X294+'CH4'!X294*PCG!$C$5+N2O!X294*PCG!$C$6+HFC!X294+PFC!X294+'SF6'!X294</f>
        <v>31.642770180166561</v>
      </c>
      <c r="Y294" s="94">
        <f>+'CO2'!Y294+'abs CO2'!Y294+'CH4'!Y294*PCG!$C$5+N2O!Y294*PCG!$C$6+HFC!Y294+PFC!Y294+'SF6'!Y294</f>
        <v>31.508714860913745</v>
      </c>
      <c r="Z294" s="94">
        <f>+'CO2'!Z294+'abs CO2'!Z294+'CH4'!Z294*PCG!$C$5+N2O!Z294*PCG!$C$6+HFC!Z294+PFC!Z294+'SF6'!Z294</f>
        <v>33.888191251237451</v>
      </c>
      <c r="AA294" s="94">
        <f>+'CO2'!AA294+'abs CO2'!AA294+'CH4'!AA294*PCG!$C$5+N2O!AA294*PCG!$C$6+HFC!AA294+PFC!AA294+'SF6'!AA294</f>
        <v>32.288729638347654</v>
      </c>
      <c r="AB294" s="94">
        <f>+'CO2'!AB294+'abs CO2'!AB294+'CH4'!AB294*PCG!$C$5+N2O!AB294*PCG!$C$6+HFC!AB294+PFC!AB294+'SF6'!AB294</f>
        <v>36.650919637101445</v>
      </c>
      <c r="AC294" s="94">
        <f>+'CO2'!AC294+'abs CO2'!AC294+'CH4'!AC294*PCG!$C$5+N2O!AC294*PCG!$C$6+HFC!AC294+PFC!AC294+'SF6'!AC294</f>
        <v>30.212738812503552</v>
      </c>
      <c r="AD294" s="94">
        <f>+'CO2'!AD294+'abs CO2'!AD294+'CH4'!AD294*PCG!$C$5+N2O!AD294*PCG!$C$6+HFC!AD294+PFC!AD294+'SF6'!AD294</f>
        <v>30.568392706564946</v>
      </c>
      <c r="AE294" s="94">
        <f>+'CO2'!AE294+'abs CO2'!AE294+'CH4'!AE294*PCG!$C$5+N2O!AE294*PCG!$C$6+HFC!AE294+PFC!AE294+'SF6'!AE294</f>
        <v>30.953747653902834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220.24707441091132</v>
      </c>
      <c r="D297" s="32">
        <f t="shared" ref="D297:AE297" si="73">+D298+D383+D391+D399+D407+D415+D423+D424</f>
        <v>263.58417367721074</v>
      </c>
      <c r="E297" s="32">
        <f t="shared" si="73"/>
        <v>279.27004516732381</v>
      </c>
      <c r="F297" s="32">
        <f t="shared" si="73"/>
        <v>244.65094312930574</v>
      </c>
      <c r="G297" s="32">
        <f t="shared" si="73"/>
        <v>265.11966393633446</v>
      </c>
      <c r="H297" s="32">
        <f t="shared" si="73"/>
        <v>281.89900803349695</v>
      </c>
      <c r="I297" s="32">
        <f t="shared" si="73"/>
        <v>299.95626750979727</v>
      </c>
      <c r="J297" s="32">
        <f t="shared" si="73"/>
        <v>290.85809223873872</v>
      </c>
      <c r="K297" s="32">
        <f t="shared" si="73"/>
        <v>330.10161762697851</v>
      </c>
      <c r="L297" s="32">
        <f t="shared" si="73"/>
        <v>350.43894628939415</v>
      </c>
      <c r="M297" s="32">
        <f t="shared" si="73"/>
        <v>377.14663210461657</v>
      </c>
      <c r="N297" s="32">
        <f t="shared" si="73"/>
        <v>394.0910971611894</v>
      </c>
      <c r="O297" s="32">
        <f t="shared" si="73"/>
        <v>435.1519738516015</v>
      </c>
      <c r="P297" s="32">
        <f t="shared" si="73"/>
        <v>350.9048387146504</v>
      </c>
      <c r="Q297" s="32">
        <f t="shared" si="73"/>
        <v>297.18078273805475</v>
      </c>
      <c r="R297" s="32">
        <f t="shared" si="73"/>
        <v>334.85469544067092</v>
      </c>
      <c r="S297" s="32">
        <f t="shared" si="73"/>
        <v>305.03578947552489</v>
      </c>
      <c r="T297" s="32">
        <f t="shared" si="73"/>
        <v>332.4576488090716</v>
      </c>
      <c r="U297" s="32">
        <f t="shared" si="73"/>
        <v>307.49282587830095</v>
      </c>
      <c r="V297" s="32">
        <f t="shared" si="73"/>
        <v>300.76694183549517</v>
      </c>
      <c r="W297" s="32">
        <f t="shared" si="73"/>
        <v>287.22084475073541</v>
      </c>
      <c r="X297" s="32">
        <f t="shared" si="73"/>
        <v>-87.534071688726428</v>
      </c>
      <c r="Y297" s="28">
        <f t="shared" si="73"/>
        <v>-165.90003165708035</v>
      </c>
      <c r="Z297" s="28">
        <f t="shared" si="73"/>
        <v>-173.8629118262244</v>
      </c>
      <c r="AA297" s="28">
        <f t="shared" si="73"/>
        <v>-167.73371952327105</v>
      </c>
      <c r="AB297" s="28">
        <f t="shared" si="73"/>
        <v>-185.53240971933661</v>
      </c>
      <c r="AC297" s="28">
        <f t="shared" si="73"/>
        <v>-170.5745649103836</v>
      </c>
      <c r="AD297" s="28">
        <f t="shared" si="73"/>
        <v>-95.603079996068232</v>
      </c>
      <c r="AE297" s="28">
        <f t="shared" si="73"/>
        <v>-138.76861694540025</v>
      </c>
    </row>
    <row r="298" spans="1:31" x14ac:dyDescent="0.2">
      <c r="A298" s="9" t="s">
        <v>549</v>
      </c>
      <c r="B298" s="4" t="s">
        <v>550</v>
      </c>
      <c r="C298" s="33">
        <f>+C299+C367</f>
        <v>183.77668039042803</v>
      </c>
      <c r="D298" s="33">
        <f t="shared" ref="D298:AE298" si="74">+D299+D367</f>
        <v>227.39747806268107</v>
      </c>
      <c r="E298" s="33">
        <f t="shared" si="74"/>
        <v>242.48559341839288</v>
      </c>
      <c r="F298" s="33">
        <f t="shared" si="74"/>
        <v>207.50480155317842</v>
      </c>
      <c r="G298" s="33">
        <f t="shared" si="74"/>
        <v>227.97199000923473</v>
      </c>
      <c r="H298" s="33">
        <f t="shared" si="74"/>
        <v>244.69547363837165</v>
      </c>
      <c r="I298" s="33">
        <f t="shared" si="74"/>
        <v>261.98712018172807</v>
      </c>
      <c r="J298" s="33">
        <f t="shared" si="74"/>
        <v>253.54024333820217</v>
      </c>
      <c r="K298" s="33">
        <f t="shared" si="74"/>
        <v>293.09238710782603</v>
      </c>
      <c r="L298" s="33">
        <f t="shared" si="74"/>
        <v>314.3059117350931</v>
      </c>
      <c r="M298" s="33">
        <f t="shared" si="74"/>
        <v>341.79552799032945</v>
      </c>
      <c r="N298" s="33">
        <f t="shared" si="74"/>
        <v>360.50405256752805</v>
      </c>
      <c r="O298" s="33">
        <f t="shared" si="74"/>
        <v>407.5746505297472</v>
      </c>
      <c r="P298" s="33">
        <f t="shared" si="74"/>
        <v>314.08380100312587</v>
      </c>
      <c r="Q298" s="33">
        <f t="shared" si="74"/>
        <v>257.4806729343029</v>
      </c>
      <c r="R298" s="33">
        <f t="shared" si="74"/>
        <v>298.14721498337178</v>
      </c>
      <c r="S298" s="33">
        <f t="shared" si="74"/>
        <v>268.60373860387028</v>
      </c>
      <c r="T298" s="33">
        <f t="shared" si="74"/>
        <v>296.13720257553382</v>
      </c>
      <c r="U298" s="33">
        <f t="shared" si="74"/>
        <v>266.71694487412037</v>
      </c>
      <c r="V298" s="33">
        <f t="shared" si="74"/>
        <v>259.64963608349444</v>
      </c>
      <c r="W298" s="33">
        <f t="shared" si="74"/>
        <v>252.82914308574217</v>
      </c>
      <c r="X298" s="33">
        <f t="shared" si="74"/>
        <v>-118.39514977950495</v>
      </c>
      <c r="Y298" s="21">
        <f t="shared" si="74"/>
        <v>-204.73441793382474</v>
      </c>
      <c r="Z298" s="21">
        <f t="shared" si="74"/>
        <v>-213.9619968544059</v>
      </c>
      <c r="AA298" s="21">
        <f t="shared" si="74"/>
        <v>-207.1247140237831</v>
      </c>
      <c r="AB298" s="21">
        <f t="shared" si="74"/>
        <v>-226.05907148244947</v>
      </c>
      <c r="AC298" s="21">
        <f t="shared" si="74"/>
        <v>-211.10083845466431</v>
      </c>
      <c r="AD298" s="21">
        <f t="shared" si="74"/>
        <v>-135.47656208887233</v>
      </c>
      <c r="AE298" s="21">
        <f t="shared" si="74"/>
        <v>-179.43758262891694</v>
      </c>
    </row>
    <row r="299" spans="1:31" x14ac:dyDescent="0.2">
      <c r="A299" s="9" t="s">
        <v>551</v>
      </c>
      <c r="B299" s="4" t="s">
        <v>552</v>
      </c>
      <c r="C299" s="33">
        <f>+C300+C349+C364</f>
        <v>230.34487608756447</v>
      </c>
      <c r="D299" s="33">
        <f t="shared" ref="D299:AE299" si="75">+D300+D349+D364</f>
        <v>274.28062416039103</v>
      </c>
      <c r="E299" s="33">
        <f t="shared" si="75"/>
        <v>294.35607377807946</v>
      </c>
      <c r="F299" s="33">
        <f t="shared" si="75"/>
        <v>265.08310206333931</v>
      </c>
      <c r="G299" s="33">
        <f t="shared" si="75"/>
        <v>293.30985151441746</v>
      </c>
      <c r="H299" s="33">
        <f t="shared" si="75"/>
        <v>313.42290238553898</v>
      </c>
      <c r="I299" s="33">
        <f t="shared" si="75"/>
        <v>329.33804117848831</v>
      </c>
      <c r="J299" s="33">
        <f t="shared" si="75"/>
        <v>333.54965296862071</v>
      </c>
      <c r="K299" s="33">
        <f t="shared" si="75"/>
        <v>372.67589065989392</v>
      </c>
      <c r="L299" s="33">
        <f t="shared" si="75"/>
        <v>396.37449023725674</v>
      </c>
      <c r="M299" s="33">
        <f t="shared" si="75"/>
        <v>419.74688586120561</v>
      </c>
      <c r="N299" s="33">
        <f t="shared" si="75"/>
        <v>443.29151406067899</v>
      </c>
      <c r="O299" s="33">
        <f t="shared" si="75"/>
        <v>499.23563519176923</v>
      </c>
      <c r="P299" s="33">
        <f t="shared" si="75"/>
        <v>417.39872196533429</v>
      </c>
      <c r="Q299" s="33">
        <f t="shared" si="75"/>
        <v>394.69982771682822</v>
      </c>
      <c r="R299" s="33">
        <f t="shared" si="75"/>
        <v>448.92140243368715</v>
      </c>
      <c r="S299" s="33">
        <f t="shared" si="75"/>
        <v>452.10598383417755</v>
      </c>
      <c r="T299" s="33">
        <f t="shared" si="75"/>
        <v>501.22681720433036</v>
      </c>
      <c r="U299" s="33">
        <f t="shared" si="75"/>
        <v>473.27460665308286</v>
      </c>
      <c r="V299" s="33">
        <f t="shared" si="75"/>
        <v>468.0180613252661</v>
      </c>
      <c r="W299" s="33">
        <f t="shared" si="75"/>
        <v>451.54116069575883</v>
      </c>
      <c r="X299" s="33">
        <f t="shared" si="75"/>
        <v>80.078634127099036</v>
      </c>
      <c r="Y299" s="21">
        <f t="shared" si="75"/>
        <v>-14.613847826833563</v>
      </c>
      <c r="Z299" s="21">
        <f t="shared" si="75"/>
        <v>-26.400489326748612</v>
      </c>
      <c r="AA299" s="21">
        <f t="shared" si="75"/>
        <v>-27.322636218552901</v>
      </c>
      <c r="AB299" s="21">
        <f t="shared" si="75"/>
        <v>-51.090723574587201</v>
      </c>
      <c r="AC299" s="21">
        <f t="shared" si="75"/>
        <v>-48.787001888513657</v>
      </c>
      <c r="AD299" s="21">
        <f t="shared" si="75"/>
        <v>-3.8461514393858067</v>
      </c>
      <c r="AE299" s="21">
        <f t="shared" si="75"/>
        <v>-62.790553068649075</v>
      </c>
    </row>
    <row r="300" spans="1:31" x14ac:dyDescent="0.2">
      <c r="A300" s="9" t="s">
        <v>553</v>
      </c>
      <c r="B300" s="4" t="s">
        <v>554</v>
      </c>
      <c r="C300" s="33">
        <f>+C301+C341</f>
        <v>-111.89219079379572</v>
      </c>
      <c r="D300" s="33">
        <f t="shared" ref="D300:AE300" si="76">+D301+D341</f>
        <v>-113.78306679659478</v>
      </c>
      <c r="E300" s="33">
        <f t="shared" si="76"/>
        <v>-129.45334542200618</v>
      </c>
      <c r="F300" s="33">
        <f t="shared" si="76"/>
        <v>-130.83064298418034</v>
      </c>
      <c r="G300" s="33">
        <f t="shared" si="76"/>
        <v>-130.88182633953139</v>
      </c>
      <c r="H300" s="33">
        <f t="shared" si="76"/>
        <v>-132.41025739188916</v>
      </c>
      <c r="I300" s="33">
        <f t="shared" si="76"/>
        <v>-134.36138554597773</v>
      </c>
      <c r="J300" s="33">
        <f t="shared" si="76"/>
        <v>-136.39294608098021</v>
      </c>
      <c r="K300" s="33">
        <f t="shared" si="76"/>
        <v>-137.78269427846186</v>
      </c>
      <c r="L300" s="33">
        <f t="shared" si="76"/>
        <v>-138.72078463998847</v>
      </c>
      <c r="M300" s="33">
        <f t="shared" si="76"/>
        <v>-145.10728582999496</v>
      </c>
      <c r="N300" s="33">
        <f t="shared" si="76"/>
        <v>-145.49284123988704</v>
      </c>
      <c r="O300" s="33">
        <f t="shared" si="76"/>
        <v>-149.37963280445169</v>
      </c>
      <c r="P300" s="33">
        <f t="shared" si="76"/>
        <v>-156.11170358862066</v>
      </c>
      <c r="Q300" s="33">
        <f t="shared" si="76"/>
        <v>-160.78947464014601</v>
      </c>
      <c r="R300" s="33">
        <f t="shared" si="76"/>
        <v>-167.25419415433146</v>
      </c>
      <c r="S300" s="33">
        <f t="shared" si="76"/>
        <v>-173.71823610694136</v>
      </c>
      <c r="T300" s="33">
        <f t="shared" si="76"/>
        <v>-174.60733140368154</v>
      </c>
      <c r="U300" s="33">
        <f t="shared" si="76"/>
        <v>-174.87997976620704</v>
      </c>
      <c r="V300" s="33">
        <f t="shared" si="76"/>
        <v>-176.18547639928138</v>
      </c>
      <c r="W300" s="33">
        <f t="shared" si="76"/>
        <v>-179.0133815403903</v>
      </c>
      <c r="X300" s="33">
        <f t="shared" si="76"/>
        <v>-179.4052872956498</v>
      </c>
      <c r="Y300" s="21">
        <f t="shared" si="76"/>
        <v>-184.49019931027684</v>
      </c>
      <c r="Z300" s="21">
        <f t="shared" si="76"/>
        <v>-190.75691150913025</v>
      </c>
      <c r="AA300" s="21">
        <f t="shared" si="76"/>
        <v>-198.81535988523865</v>
      </c>
      <c r="AB300" s="21">
        <f t="shared" si="76"/>
        <v>-204.04197510562165</v>
      </c>
      <c r="AC300" s="21">
        <f t="shared" si="76"/>
        <v>-204.99716984395221</v>
      </c>
      <c r="AD300" s="21">
        <f t="shared" si="76"/>
        <v>-219.81066888843358</v>
      </c>
      <c r="AE300" s="21">
        <f t="shared" si="76"/>
        <v>-220.89741946705294</v>
      </c>
    </row>
    <row r="301" spans="1:31" x14ac:dyDescent="0.2">
      <c r="A301" s="9" t="s">
        <v>555</v>
      </c>
      <c r="B301" s="4" t="s">
        <v>556</v>
      </c>
      <c r="C301" s="33">
        <f>+C302+C315+C328</f>
        <v>-111.28774900055114</v>
      </c>
      <c r="D301" s="33">
        <f t="shared" ref="D301:AE301" si="77">+D302+D315+D328</f>
        <v>-113.17862500335021</v>
      </c>
      <c r="E301" s="33">
        <f t="shared" si="77"/>
        <v>-128.8489036287616</v>
      </c>
      <c r="F301" s="33">
        <f t="shared" si="77"/>
        <v>-130.22620119093577</v>
      </c>
      <c r="G301" s="33">
        <f t="shared" si="77"/>
        <v>-130.27738454628681</v>
      </c>
      <c r="H301" s="33">
        <f t="shared" si="77"/>
        <v>-130.33903722432333</v>
      </c>
      <c r="I301" s="33">
        <f t="shared" si="77"/>
        <v>-130.33903722432333</v>
      </c>
      <c r="J301" s="33">
        <f t="shared" si="77"/>
        <v>-130.69702989726176</v>
      </c>
      <c r="K301" s="33">
        <f t="shared" si="77"/>
        <v>-130.69702989726176</v>
      </c>
      <c r="L301" s="33">
        <f t="shared" si="77"/>
        <v>-130.69702989726176</v>
      </c>
      <c r="M301" s="33">
        <f t="shared" si="77"/>
        <v>-131.05502257020018</v>
      </c>
      <c r="N301" s="33">
        <f t="shared" si="77"/>
        <v>-131.05502257020018</v>
      </c>
      <c r="O301" s="33">
        <f t="shared" si="77"/>
        <v>-131.05502257020018</v>
      </c>
      <c r="P301" s="33">
        <f t="shared" si="77"/>
        <v>-131.05502257020018</v>
      </c>
      <c r="Q301" s="33">
        <f t="shared" si="77"/>
        <v>-131.05502257020018</v>
      </c>
      <c r="R301" s="33">
        <f t="shared" si="77"/>
        <v>-131.05502257020018</v>
      </c>
      <c r="S301" s="33">
        <f t="shared" si="77"/>
        <v>-131.05502257020018</v>
      </c>
      <c r="T301" s="33">
        <f t="shared" si="77"/>
        <v>-131.05502257020018</v>
      </c>
      <c r="U301" s="33">
        <f t="shared" si="77"/>
        <v>-131.05502257020018</v>
      </c>
      <c r="V301" s="33">
        <f t="shared" si="77"/>
        <v>-131.05502257020018</v>
      </c>
      <c r="W301" s="33">
        <f t="shared" si="77"/>
        <v>-131.05502257020018</v>
      </c>
      <c r="X301" s="33">
        <f t="shared" si="77"/>
        <v>-131.13703226456951</v>
      </c>
      <c r="Y301" s="21">
        <f t="shared" si="77"/>
        <v>-131.16768411487635</v>
      </c>
      <c r="Z301" s="21">
        <f t="shared" si="77"/>
        <v>-131.62551341220126</v>
      </c>
      <c r="AA301" s="21">
        <f t="shared" si="77"/>
        <v>-131.76519162569625</v>
      </c>
      <c r="AB301" s="21">
        <f t="shared" si="77"/>
        <v>-132.09517886045111</v>
      </c>
      <c r="AC301" s="21">
        <f t="shared" si="77"/>
        <v>-132.29528833100264</v>
      </c>
      <c r="AD301" s="21">
        <f t="shared" si="77"/>
        <v>-132.32274122160001</v>
      </c>
      <c r="AE301" s="21">
        <f t="shared" si="77"/>
        <v>-132.4632627972002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-90.222162437145414</v>
      </c>
      <c r="D302" s="33">
        <f t="shared" si="78"/>
        <v>-90.222162437145414</v>
      </c>
      <c r="E302" s="33">
        <f t="shared" si="78"/>
        <v>-90.222162437145414</v>
      </c>
      <c r="F302" s="33">
        <f t="shared" si="78"/>
        <v>-90.222162437145414</v>
      </c>
      <c r="G302" s="33">
        <f t="shared" si="78"/>
        <v>-90.222162437145414</v>
      </c>
      <c r="H302" s="33">
        <f t="shared" si="78"/>
        <v>-90.222162437145414</v>
      </c>
      <c r="I302" s="33">
        <f t="shared" si="78"/>
        <v>-90.222162437145414</v>
      </c>
      <c r="J302" s="33">
        <f t="shared" si="78"/>
        <v>-90.222162437145414</v>
      </c>
      <c r="K302" s="33">
        <f t="shared" si="78"/>
        <v>-90.222162437145414</v>
      </c>
      <c r="L302" s="33">
        <f t="shared" si="78"/>
        <v>-90.222162437145414</v>
      </c>
      <c r="M302" s="33">
        <f t="shared" si="78"/>
        <v>-90.222162437145414</v>
      </c>
      <c r="N302" s="33">
        <f t="shared" si="78"/>
        <v>-90.222162437145414</v>
      </c>
      <c r="O302" s="33">
        <f t="shared" si="78"/>
        <v>-90.222162437145414</v>
      </c>
      <c r="P302" s="33">
        <f t="shared" si="78"/>
        <v>-90.222162437145414</v>
      </c>
      <c r="Q302" s="33">
        <f t="shared" si="78"/>
        <v>-90.222162437145414</v>
      </c>
      <c r="R302" s="33">
        <f t="shared" si="78"/>
        <v>-90.222162437145414</v>
      </c>
      <c r="S302" s="33">
        <f t="shared" si="78"/>
        <v>-90.222162437145414</v>
      </c>
      <c r="T302" s="33">
        <f t="shared" si="78"/>
        <v>-90.222162437145414</v>
      </c>
      <c r="U302" s="33">
        <f t="shared" si="78"/>
        <v>-90.222162437145414</v>
      </c>
      <c r="V302" s="33">
        <f t="shared" si="78"/>
        <v>-90.222162437145414</v>
      </c>
      <c r="W302" s="33">
        <f t="shared" si="78"/>
        <v>-90.222162437145414</v>
      </c>
      <c r="X302" s="33">
        <f t="shared" si="78"/>
        <v>-90.222162437145414</v>
      </c>
      <c r="Y302" s="33">
        <f t="shared" si="78"/>
        <v>-90.222162437145414</v>
      </c>
      <c r="Z302" s="33">
        <f t="shared" si="78"/>
        <v>-90.222162437145414</v>
      </c>
      <c r="AA302" s="33">
        <f t="shared" si="78"/>
        <v>-90.222162437145414</v>
      </c>
      <c r="AB302" s="33">
        <f t="shared" si="78"/>
        <v>-90.222162437145414</v>
      </c>
      <c r="AC302" s="33">
        <f t="shared" si="78"/>
        <v>-90.222162437145414</v>
      </c>
      <c r="AD302" s="33">
        <f t="shared" si="78"/>
        <v>-90.222162437145414</v>
      </c>
      <c r="AE302" s="33">
        <f t="shared" si="78"/>
        <v>-90.222162437145414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0</v>
      </c>
      <c r="D304" s="94">
        <f>+'CO2'!D304+'abs CO2'!D304+'CH4'!D304*PCG!$C$5+N2O!D304*PCG!$C$6+HFC!D304+PFC!D304+'SF6'!D304</f>
        <v>0</v>
      </c>
      <c r="E304" s="94">
        <f>+'CO2'!E304+'abs CO2'!E304+'CH4'!E304*PCG!$C$5+N2O!E304*PCG!$C$6+HFC!E304+PFC!E304+'SF6'!E304</f>
        <v>0</v>
      </c>
      <c r="F304" s="94">
        <f>+'CO2'!F304+'abs CO2'!F304+'CH4'!F304*PCG!$C$5+N2O!F304*PCG!$C$6+HFC!F304+PFC!F304+'SF6'!F304</f>
        <v>0</v>
      </c>
      <c r="G304" s="94">
        <f>+'CO2'!G304+'abs CO2'!G304+'CH4'!G304*PCG!$C$5+N2O!G304*PCG!$C$6+HFC!G304+PFC!G304+'SF6'!G304</f>
        <v>0</v>
      </c>
      <c r="H304" s="94">
        <f>+'CO2'!H304+'abs CO2'!H304+'CH4'!H304*PCG!$C$5+N2O!H304*PCG!$C$6+HFC!H304+PFC!H304+'SF6'!H304</f>
        <v>0</v>
      </c>
      <c r="I304" s="94">
        <f>+'CO2'!I304+'abs CO2'!I304+'CH4'!I304*PCG!$C$5+N2O!I304*PCG!$C$6+HFC!I304+PFC!I304+'SF6'!I304</f>
        <v>0</v>
      </c>
      <c r="J304" s="94">
        <f>+'CO2'!J304+'abs CO2'!J304+'CH4'!J304*PCG!$C$5+N2O!J304*PCG!$C$6+HFC!J304+PFC!J304+'SF6'!J304</f>
        <v>0</v>
      </c>
      <c r="K304" s="94">
        <f>+'CO2'!K304+'abs CO2'!K304+'CH4'!K304*PCG!$C$5+N2O!K304*PCG!$C$6+HFC!K304+PFC!K304+'SF6'!K304</f>
        <v>0</v>
      </c>
      <c r="L304" s="94">
        <f>+'CO2'!L304+'abs CO2'!L304+'CH4'!L304*PCG!$C$5+N2O!L304*PCG!$C$6+HFC!L304+PFC!L304+'SF6'!L304</f>
        <v>0</v>
      </c>
      <c r="M304" s="94">
        <f>+'CO2'!M304+'abs CO2'!M304+'CH4'!M304*PCG!$C$5+N2O!M304*PCG!$C$6+HFC!M304+PFC!M304+'SF6'!M304</f>
        <v>0</v>
      </c>
      <c r="N304" s="94">
        <f>+'CO2'!N304+'abs CO2'!N304+'CH4'!N304*PCG!$C$5+N2O!N304*PCG!$C$6+HFC!N304+PFC!N304+'SF6'!N304</f>
        <v>0</v>
      </c>
      <c r="O304" s="94">
        <f>+'CO2'!O304+'abs CO2'!O304+'CH4'!O304*PCG!$C$5+N2O!O304*PCG!$C$6+HFC!O304+PFC!O304+'SF6'!O304</f>
        <v>0</v>
      </c>
      <c r="P304" s="94">
        <f>+'CO2'!P304+'abs CO2'!P304+'CH4'!P304*PCG!$C$5+N2O!P304*PCG!$C$6+HFC!P304+PFC!P304+'SF6'!P304</f>
        <v>0</v>
      </c>
      <c r="Q304" s="94">
        <f>+'CO2'!Q304+'abs CO2'!Q304+'CH4'!Q304*PCG!$C$5+N2O!Q304*PCG!$C$6+HFC!Q304+PFC!Q304+'SF6'!Q304</f>
        <v>0</v>
      </c>
      <c r="R304" s="94">
        <f>+'CO2'!R304+'abs CO2'!R304+'CH4'!R304*PCG!$C$5+N2O!R304*PCG!$C$6+HFC!R304+PFC!R304+'SF6'!R304</f>
        <v>0</v>
      </c>
      <c r="S304" s="94">
        <f>+'CO2'!S304+'abs CO2'!S304+'CH4'!S304*PCG!$C$5+N2O!S304*PCG!$C$6+HFC!S304+PFC!S304+'SF6'!S304</f>
        <v>0</v>
      </c>
      <c r="T304" s="94">
        <f>+'CO2'!T304+'abs CO2'!T304+'CH4'!T304*PCG!$C$5+N2O!T304*PCG!$C$6+HFC!T304+PFC!T304+'SF6'!T304</f>
        <v>0</v>
      </c>
      <c r="U304" s="94">
        <f>+'CO2'!U304+'abs CO2'!U304+'CH4'!U304*PCG!$C$5+N2O!U304*PCG!$C$6+HFC!U304+PFC!U304+'SF6'!U304</f>
        <v>0</v>
      </c>
      <c r="V304" s="94">
        <f>+'CO2'!V304+'abs CO2'!V304+'CH4'!V304*PCG!$C$5+N2O!V304*PCG!$C$6+HFC!V304+PFC!V304+'SF6'!V304</f>
        <v>0</v>
      </c>
      <c r="W304" s="94">
        <f>+'CO2'!W304+'abs CO2'!W304+'CH4'!W304*PCG!$C$5+N2O!W304*PCG!$C$6+HFC!W304+PFC!W304+'SF6'!W304</f>
        <v>0</v>
      </c>
      <c r="X304" s="94">
        <f>+'CO2'!X304+'abs CO2'!X304+'CH4'!X304*PCG!$C$5+N2O!X304*PCG!$C$6+HFC!X304+PFC!X304+'SF6'!X304</f>
        <v>0</v>
      </c>
      <c r="Y304" s="94">
        <f>+'CO2'!Y304+'abs CO2'!Y304+'CH4'!Y304*PCG!$C$5+N2O!Y304*PCG!$C$6+HFC!Y304+PFC!Y304+'SF6'!Y304</f>
        <v>0</v>
      </c>
      <c r="Z304" s="94">
        <f>+'CO2'!Z304+'abs CO2'!Z304+'CH4'!Z304*PCG!$C$5+N2O!Z304*PCG!$C$6+HFC!Z304+PFC!Z304+'SF6'!Z304</f>
        <v>0</v>
      </c>
      <c r="AA304" s="94">
        <f>+'CO2'!AA304+'abs CO2'!AA304+'CH4'!AA304*PCG!$C$5+N2O!AA304*PCG!$C$6+HFC!AA304+PFC!AA304+'SF6'!AA304</f>
        <v>0</v>
      </c>
      <c r="AB304" s="94">
        <f>+'CO2'!AB304+'abs CO2'!AB304+'CH4'!AB304*PCG!$C$5+N2O!AB304*PCG!$C$6+HFC!AB304+PFC!AB304+'SF6'!AB304</f>
        <v>0</v>
      </c>
      <c r="AC304" s="94">
        <f>+'CO2'!AC304+'abs CO2'!AC304+'CH4'!AC304*PCG!$C$5+N2O!AC304*PCG!$C$6+HFC!AC304+PFC!AC304+'SF6'!AC304</f>
        <v>0</v>
      </c>
      <c r="AD304" s="94">
        <f>+'CO2'!AD304+'abs CO2'!AD304+'CH4'!AD304*PCG!$C$5+N2O!AD304*PCG!$C$6+HFC!AD304+PFC!AD304+'SF6'!AD304</f>
        <v>0</v>
      </c>
      <c r="AE304" s="94">
        <f>+'CO2'!AE304+'abs CO2'!AE304+'CH4'!AE304*PCG!$C$5+N2O!AE304*PCG!$C$6+HFC!AE304+PFC!AE304+'SF6'!AE304</f>
        <v>0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0</v>
      </c>
      <c r="D306" s="94">
        <f>+'CO2'!D306+'abs CO2'!D306+'CH4'!D306*PCG!$C$5+N2O!D306*PCG!$C$6+HFC!D306+PFC!D306+'SF6'!D306</f>
        <v>0</v>
      </c>
      <c r="E306" s="94">
        <f>+'CO2'!E306+'abs CO2'!E306+'CH4'!E306*PCG!$C$5+N2O!E306*PCG!$C$6+HFC!E306+PFC!E306+'SF6'!E306</f>
        <v>0</v>
      </c>
      <c r="F306" s="94">
        <f>+'CO2'!F306+'abs CO2'!F306+'CH4'!F306*PCG!$C$5+N2O!F306*PCG!$C$6+HFC!F306+PFC!F306+'SF6'!F306</f>
        <v>0</v>
      </c>
      <c r="G306" s="94">
        <f>+'CO2'!G306+'abs CO2'!G306+'CH4'!G306*PCG!$C$5+N2O!G306*PCG!$C$6+HFC!G306+PFC!G306+'SF6'!G306</f>
        <v>0</v>
      </c>
      <c r="H306" s="94">
        <f>+'CO2'!H306+'abs CO2'!H306+'CH4'!H306*PCG!$C$5+N2O!H306*PCG!$C$6+HFC!H306+PFC!H306+'SF6'!H306</f>
        <v>0</v>
      </c>
      <c r="I306" s="94">
        <f>+'CO2'!I306+'abs CO2'!I306+'CH4'!I306*PCG!$C$5+N2O!I306*PCG!$C$6+HFC!I306+PFC!I306+'SF6'!I306</f>
        <v>0</v>
      </c>
      <c r="J306" s="94">
        <f>+'CO2'!J306+'abs CO2'!J306+'CH4'!J306*PCG!$C$5+N2O!J306*PCG!$C$6+HFC!J306+PFC!J306+'SF6'!J306</f>
        <v>0</v>
      </c>
      <c r="K306" s="94">
        <f>+'CO2'!K306+'abs CO2'!K306+'CH4'!K306*PCG!$C$5+N2O!K306*PCG!$C$6+HFC!K306+PFC!K306+'SF6'!K306</f>
        <v>0</v>
      </c>
      <c r="L306" s="94">
        <f>+'CO2'!L306+'abs CO2'!L306+'CH4'!L306*PCG!$C$5+N2O!L306*PCG!$C$6+HFC!L306+PFC!L306+'SF6'!L306</f>
        <v>0</v>
      </c>
      <c r="M306" s="94">
        <f>+'CO2'!M306+'abs CO2'!M306+'CH4'!M306*PCG!$C$5+N2O!M306*PCG!$C$6+HFC!M306+PFC!M306+'SF6'!M306</f>
        <v>0</v>
      </c>
      <c r="N306" s="94">
        <f>+'CO2'!N306+'abs CO2'!N306+'CH4'!N306*PCG!$C$5+N2O!N306*PCG!$C$6+HFC!N306+PFC!N306+'SF6'!N306</f>
        <v>0</v>
      </c>
      <c r="O306" s="94">
        <f>+'CO2'!O306+'abs CO2'!O306+'CH4'!O306*PCG!$C$5+N2O!O306*PCG!$C$6+HFC!O306+PFC!O306+'SF6'!O306</f>
        <v>0</v>
      </c>
      <c r="P306" s="94">
        <f>+'CO2'!P306+'abs CO2'!P306+'CH4'!P306*PCG!$C$5+N2O!P306*PCG!$C$6+HFC!P306+PFC!P306+'SF6'!P306</f>
        <v>0</v>
      </c>
      <c r="Q306" s="94">
        <f>+'CO2'!Q306+'abs CO2'!Q306+'CH4'!Q306*PCG!$C$5+N2O!Q306*PCG!$C$6+HFC!Q306+PFC!Q306+'SF6'!Q306</f>
        <v>0</v>
      </c>
      <c r="R306" s="94">
        <f>+'CO2'!R306+'abs CO2'!R306+'CH4'!R306*PCG!$C$5+N2O!R306*PCG!$C$6+HFC!R306+PFC!R306+'SF6'!R306</f>
        <v>0</v>
      </c>
      <c r="S306" s="94">
        <f>+'CO2'!S306+'abs CO2'!S306+'CH4'!S306*PCG!$C$5+N2O!S306*PCG!$C$6+HFC!S306+PFC!S306+'SF6'!S306</f>
        <v>0</v>
      </c>
      <c r="T306" s="94">
        <f>+'CO2'!T306+'abs CO2'!T306+'CH4'!T306*PCG!$C$5+N2O!T306*PCG!$C$6+HFC!T306+PFC!T306+'SF6'!T306</f>
        <v>0</v>
      </c>
      <c r="U306" s="94">
        <f>+'CO2'!U306+'abs CO2'!U306+'CH4'!U306*PCG!$C$5+N2O!U306*PCG!$C$6+HFC!U306+PFC!U306+'SF6'!U306</f>
        <v>0</v>
      </c>
      <c r="V306" s="94">
        <f>+'CO2'!V306+'abs CO2'!V306+'CH4'!V306*PCG!$C$5+N2O!V306*PCG!$C$6+HFC!V306+PFC!V306+'SF6'!V306</f>
        <v>0</v>
      </c>
      <c r="W306" s="94">
        <f>+'CO2'!W306+'abs CO2'!W306+'CH4'!W306*PCG!$C$5+N2O!W306*PCG!$C$6+HFC!W306+PFC!W306+'SF6'!W306</f>
        <v>0</v>
      </c>
      <c r="X306" s="94">
        <f>+'CO2'!X306+'abs CO2'!X306+'CH4'!X306*PCG!$C$5+N2O!X306*PCG!$C$6+HFC!X306+PFC!X306+'SF6'!X306</f>
        <v>0</v>
      </c>
      <c r="Y306" s="94">
        <f>+'CO2'!Y306+'abs CO2'!Y306+'CH4'!Y306*PCG!$C$5+N2O!Y306*PCG!$C$6+HFC!Y306+PFC!Y306+'SF6'!Y306</f>
        <v>0</v>
      </c>
      <c r="Z306" s="94">
        <f>+'CO2'!Z306+'abs CO2'!Z306+'CH4'!Z306*PCG!$C$5+N2O!Z306*PCG!$C$6+HFC!Z306+PFC!Z306+'SF6'!Z306</f>
        <v>0</v>
      </c>
      <c r="AA306" s="94">
        <f>+'CO2'!AA306+'abs CO2'!AA306+'CH4'!AA306*PCG!$C$5+N2O!AA306*PCG!$C$6+HFC!AA306+PFC!AA306+'SF6'!AA306</f>
        <v>0</v>
      </c>
      <c r="AB306" s="94">
        <f>+'CO2'!AB306+'abs CO2'!AB306+'CH4'!AB306*PCG!$C$5+N2O!AB306*PCG!$C$6+HFC!AB306+PFC!AB306+'SF6'!AB306</f>
        <v>0</v>
      </c>
      <c r="AC306" s="94">
        <f>+'CO2'!AC306+'abs CO2'!AC306+'CH4'!AC306*PCG!$C$5+N2O!AC306*PCG!$C$6+HFC!AC306+PFC!AC306+'SF6'!AC306</f>
        <v>0</v>
      </c>
      <c r="AD306" s="94">
        <f>+'CO2'!AD306+'abs CO2'!AD306+'CH4'!AD306*PCG!$C$5+N2O!AD306*PCG!$C$6+HFC!AD306+PFC!AD306+'SF6'!AD306</f>
        <v>0</v>
      </c>
      <c r="AE306" s="94">
        <f>+'CO2'!AE306+'abs CO2'!AE306+'CH4'!AE306*PCG!$C$5+N2O!AE306*PCG!$C$6+HFC!AE306+PFC!AE306+'SF6'!AE306</f>
        <v>0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0</v>
      </c>
      <c r="D308" s="94">
        <f>+'CO2'!D308+'abs CO2'!D308+'CH4'!D308*PCG!$C$5+N2O!D308*PCG!$C$6+HFC!D308+PFC!D308+'SF6'!D308</f>
        <v>0</v>
      </c>
      <c r="E308" s="94">
        <f>+'CO2'!E308+'abs CO2'!E308+'CH4'!E308*PCG!$C$5+N2O!E308*PCG!$C$6+HFC!E308+PFC!E308+'SF6'!E308</f>
        <v>0</v>
      </c>
      <c r="F308" s="94">
        <f>+'CO2'!F308+'abs CO2'!F308+'CH4'!F308*PCG!$C$5+N2O!F308*PCG!$C$6+HFC!F308+PFC!F308+'SF6'!F308</f>
        <v>0</v>
      </c>
      <c r="G308" s="94">
        <f>+'CO2'!G308+'abs CO2'!G308+'CH4'!G308*PCG!$C$5+N2O!G308*PCG!$C$6+HFC!G308+PFC!G308+'SF6'!G308</f>
        <v>0</v>
      </c>
      <c r="H308" s="94">
        <f>+'CO2'!H308+'abs CO2'!H308+'CH4'!H308*PCG!$C$5+N2O!H308*PCG!$C$6+HFC!H308+PFC!H308+'SF6'!H308</f>
        <v>0</v>
      </c>
      <c r="I308" s="94">
        <f>+'CO2'!I308+'abs CO2'!I308+'CH4'!I308*PCG!$C$5+N2O!I308*PCG!$C$6+HFC!I308+PFC!I308+'SF6'!I308</f>
        <v>0</v>
      </c>
      <c r="J308" s="94">
        <f>+'CO2'!J308+'abs CO2'!J308+'CH4'!J308*PCG!$C$5+N2O!J308*PCG!$C$6+HFC!J308+PFC!J308+'SF6'!J308</f>
        <v>0</v>
      </c>
      <c r="K308" s="94">
        <f>+'CO2'!K308+'abs CO2'!K308+'CH4'!K308*PCG!$C$5+N2O!K308*PCG!$C$6+HFC!K308+PFC!K308+'SF6'!K308</f>
        <v>0</v>
      </c>
      <c r="L308" s="94">
        <f>+'CO2'!L308+'abs CO2'!L308+'CH4'!L308*PCG!$C$5+N2O!L308*PCG!$C$6+HFC!L308+PFC!L308+'SF6'!L308</f>
        <v>0</v>
      </c>
      <c r="M308" s="94">
        <f>+'CO2'!M308+'abs CO2'!M308+'CH4'!M308*PCG!$C$5+N2O!M308*PCG!$C$6+HFC!M308+PFC!M308+'SF6'!M308</f>
        <v>0</v>
      </c>
      <c r="N308" s="94">
        <f>+'CO2'!N308+'abs CO2'!N308+'CH4'!N308*PCG!$C$5+N2O!N308*PCG!$C$6+HFC!N308+PFC!N308+'SF6'!N308</f>
        <v>0</v>
      </c>
      <c r="O308" s="94">
        <f>+'CO2'!O308+'abs CO2'!O308+'CH4'!O308*PCG!$C$5+N2O!O308*PCG!$C$6+HFC!O308+PFC!O308+'SF6'!O308</f>
        <v>0</v>
      </c>
      <c r="P308" s="94">
        <f>+'CO2'!P308+'abs CO2'!P308+'CH4'!P308*PCG!$C$5+N2O!P308*PCG!$C$6+HFC!P308+PFC!P308+'SF6'!P308</f>
        <v>0</v>
      </c>
      <c r="Q308" s="94">
        <f>+'CO2'!Q308+'abs CO2'!Q308+'CH4'!Q308*PCG!$C$5+N2O!Q308*PCG!$C$6+HFC!Q308+PFC!Q308+'SF6'!Q308</f>
        <v>0</v>
      </c>
      <c r="R308" s="94">
        <f>+'CO2'!R308+'abs CO2'!R308+'CH4'!R308*PCG!$C$5+N2O!R308*PCG!$C$6+HFC!R308+PFC!R308+'SF6'!R308</f>
        <v>0</v>
      </c>
      <c r="S308" s="94">
        <f>+'CO2'!S308+'abs CO2'!S308+'CH4'!S308*PCG!$C$5+N2O!S308*PCG!$C$6+HFC!S308+PFC!S308+'SF6'!S308</f>
        <v>0</v>
      </c>
      <c r="T308" s="94">
        <f>+'CO2'!T308+'abs CO2'!T308+'CH4'!T308*PCG!$C$5+N2O!T308*PCG!$C$6+HFC!T308+PFC!T308+'SF6'!T308</f>
        <v>0</v>
      </c>
      <c r="U308" s="94">
        <f>+'CO2'!U308+'abs CO2'!U308+'CH4'!U308*PCG!$C$5+N2O!U308*PCG!$C$6+HFC!U308+PFC!U308+'SF6'!U308</f>
        <v>0</v>
      </c>
      <c r="V308" s="94">
        <f>+'CO2'!V308+'abs CO2'!V308+'CH4'!V308*PCG!$C$5+N2O!V308*PCG!$C$6+HFC!V308+PFC!V308+'SF6'!V308</f>
        <v>0</v>
      </c>
      <c r="W308" s="94">
        <f>+'CO2'!W308+'abs CO2'!W308+'CH4'!W308*PCG!$C$5+N2O!W308*PCG!$C$6+HFC!W308+PFC!W308+'SF6'!W308</f>
        <v>0</v>
      </c>
      <c r="X308" s="94">
        <f>+'CO2'!X308+'abs CO2'!X308+'CH4'!X308*PCG!$C$5+N2O!X308*PCG!$C$6+HFC!X308+PFC!X308+'SF6'!X308</f>
        <v>0</v>
      </c>
      <c r="Y308" s="94">
        <f>+'CO2'!Y308+'abs CO2'!Y308+'CH4'!Y308*PCG!$C$5+N2O!Y308*PCG!$C$6+HFC!Y308+PFC!Y308+'SF6'!Y308</f>
        <v>0</v>
      </c>
      <c r="Z308" s="94">
        <f>+'CO2'!Z308+'abs CO2'!Z308+'CH4'!Z308*PCG!$C$5+N2O!Z308*PCG!$C$6+HFC!Z308+PFC!Z308+'SF6'!Z308</f>
        <v>0</v>
      </c>
      <c r="AA308" s="94">
        <f>+'CO2'!AA308+'abs CO2'!AA308+'CH4'!AA308*PCG!$C$5+N2O!AA308*PCG!$C$6+HFC!AA308+PFC!AA308+'SF6'!AA308</f>
        <v>0</v>
      </c>
      <c r="AB308" s="94">
        <f>+'CO2'!AB308+'abs CO2'!AB308+'CH4'!AB308*PCG!$C$5+N2O!AB308*PCG!$C$6+HFC!AB308+PFC!AB308+'SF6'!AB308</f>
        <v>0</v>
      </c>
      <c r="AC308" s="94">
        <f>+'CO2'!AC308+'abs CO2'!AC308+'CH4'!AC308*PCG!$C$5+N2O!AC308*PCG!$C$6+HFC!AC308+PFC!AC308+'SF6'!AC308</f>
        <v>0</v>
      </c>
      <c r="AD308" s="94">
        <f>+'CO2'!AD308+'abs CO2'!AD308+'CH4'!AD308*PCG!$C$5+N2O!AD308*PCG!$C$6+HFC!AD308+PFC!AD308+'SF6'!AD308</f>
        <v>0</v>
      </c>
      <c r="AE308" s="94">
        <f>+'CO2'!AE308+'abs CO2'!AE308+'CH4'!AE308*PCG!$C$5+N2O!AE308*PCG!$C$6+HFC!AE308+PFC!AE308+'SF6'!AE308</f>
        <v>0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0</v>
      </c>
      <c r="D309" s="94">
        <f>+'CO2'!D309+'abs CO2'!D309+'CH4'!D309*PCG!$C$5+N2O!D309*PCG!$C$6+HFC!D309+PFC!D309+'SF6'!D309</f>
        <v>0</v>
      </c>
      <c r="E309" s="94">
        <f>+'CO2'!E309+'abs CO2'!E309+'CH4'!E309*PCG!$C$5+N2O!E309*PCG!$C$6+HFC!E309+PFC!E309+'SF6'!E309</f>
        <v>0</v>
      </c>
      <c r="F309" s="94">
        <f>+'CO2'!F309+'abs CO2'!F309+'CH4'!F309*PCG!$C$5+N2O!F309*PCG!$C$6+HFC!F309+PFC!F309+'SF6'!F309</f>
        <v>0</v>
      </c>
      <c r="G309" s="94">
        <f>+'CO2'!G309+'abs CO2'!G309+'CH4'!G309*PCG!$C$5+N2O!G309*PCG!$C$6+HFC!G309+PFC!G309+'SF6'!G309</f>
        <v>0</v>
      </c>
      <c r="H309" s="94">
        <f>+'CO2'!H309+'abs CO2'!H309+'CH4'!H309*PCG!$C$5+N2O!H309*PCG!$C$6+HFC!H309+PFC!H309+'SF6'!H309</f>
        <v>0</v>
      </c>
      <c r="I309" s="94">
        <f>+'CO2'!I309+'abs CO2'!I309+'CH4'!I309*PCG!$C$5+N2O!I309*PCG!$C$6+HFC!I309+PFC!I309+'SF6'!I309</f>
        <v>0</v>
      </c>
      <c r="J309" s="94">
        <f>+'CO2'!J309+'abs CO2'!J309+'CH4'!J309*PCG!$C$5+N2O!J309*PCG!$C$6+HFC!J309+PFC!J309+'SF6'!J309</f>
        <v>0</v>
      </c>
      <c r="K309" s="94">
        <f>+'CO2'!K309+'abs CO2'!K309+'CH4'!K309*PCG!$C$5+N2O!K309*PCG!$C$6+HFC!K309+PFC!K309+'SF6'!K309</f>
        <v>0</v>
      </c>
      <c r="L309" s="94">
        <f>+'CO2'!L309+'abs CO2'!L309+'CH4'!L309*PCG!$C$5+N2O!L309*PCG!$C$6+HFC!L309+PFC!L309+'SF6'!L309</f>
        <v>0</v>
      </c>
      <c r="M309" s="94">
        <f>+'CO2'!M309+'abs CO2'!M309+'CH4'!M309*PCG!$C$5+N2O!M309*PCG!$C$6+HFC!M309+PFC!M309+'SF6'!M309</f>
        <v>0</v>
      </c>
      <c r="N309" s="94">
        <f>+'CO2'!N309+'abs CO2'!N309+'CH4'!N309*PCG!$C$5+N2O!N309*PCG!$C$6+HFC!N309+PFC!N309+'SF6'!N309</f>
        <v>0</v>
      </c>
      <c r="O309" s="94">
        <f>+'CO2'!O309+'abs CO2'!O309+'CH4'!O309*PCG!$C$5+N2O!O309*PCG!$C$6+HFC!O309+PFC!O309+'SF6'!O309</f>
        <v>0</v>
      </c>
      <c r="P309" s="94">
        <f>+'CO2'!P309+'abs CO2'!P309+'CH4'!P309*PCG!$C$5+N2O!P309*PCG!$C$6+HFC!P309+PFC!P309+'SF6'!P309</f>
        <v>0</v>
      </c>
      <c r="Q309" s="94">
        <f>+'CO2'!Q309+'abs CO2'!Q309+'CH4'!Q309*PCG!$C$5+N2O!Q309*PCG!$C$6+HFC!Q309+PFC!Q309+'SF6'!Q309</f>
        <v>0</v>
      </c>
      <c r="R309" s="94">
        <f>+'CO2'!R309+'abs CO2'!R309+'CH4'!R309*PCG!$C$5+N2O!R309*PCG!$C$6+HFC!R309+PFC!R309+'SF6'!R309</f>
        <v>0</v>
      </c>
      <c r="S309" s="94">
        <f>+'CO2'!S309+'abs CO2'!S309+'CH4'!S309*PCG!$C$5+N2O!S309*PCG!$C$6+HFC!S309+PFC!S309+'SF6'!S309</f>
        <v>0</v>
      </c>
      <c r="T309" s="94">
        <f>+'CO2'!T309+'abs CO2'!T309+'CH4'!T309*PCG!$C$5+N2O!T309*PCG!$C$6+HFC!T309+PFC!T309+'SF6'!T309</f>
        <v>0</v>
      </c>
      <c r="U309" s="94">
        <f>+'CO2'!U309+'abs CO2'!U309+'CH4'!U309*PCG!$C$5+N2O!U309*PCG!$C$6+HFC!U309+PFC!U309+'SF6'!U309</f>
        <v>0</v>
      </c>
      <c r="V309" s="94">
        <f>+'CO2'!V309+'abs CO2'!V309+'CH4'!V309*PCG!$C$5+N2O!V309*PCG!$C$6+HFC!V309+PFC!V309+'SF6'!V309</f>
        <v>0</v>
      </c>
      <c r="W309" s="94">
        <f>+'CO2'!W309+'abs CO2'!W309+'CH4'!W309*PCG!$C$5+N2O!W309*PCG!$C$6+HFC!W309+PFC!W309+'SF6'!W309</f>
        <v>0</v>
      </c>
      <c r="X309" s="94">
        <f>+'CO2'!X309+'abs CO2'!X309+'CH4'!X309*PCG!$C$5+N2O!X309*PCG!$C$6+HFC!X309+PFC!X309+'SF6'!X309</f>
        <v>0</v>
      </c>
      <c r="Y309" s="94">
        <f>+'CO2'!Y309+'abs CO2'!Y309+'CH4'!Y309*PCG!$C$5+N2O!Y309*PCG!$C$6+HFC!Y309+PFC!Y309+'SF6'!Y309</f>
        <v>0</v>
      </c>
      <c r="Z309" s="94">
        <f>+'CO2'!Z309+'abs CO2'!Z309+'CH4'!Z309*PCG!$C$5+N2O!Z309*PCG!$C$6+HFC!Z309+PFC!Z309+'SF6'!Z309</f>
        <v>0</v>
      </c>
      <c r="AA309" s="94">
        <f>+'CO2'!AA309+'abs CO2'!AA309+'CH4'!AA309*PCG!$C$5+N2O!AA309*PCG!$C$6+HFC!AA309+PFC!AA309+'SF6'!AA309</f>
        <v>0</v>
      </c>
      <c r="AB309" s="94">
        <f>+'CO2'!AB309+'abs CO2'!AB309+'CH4'!AB309*PCG!$C$5+N2O!AB309*PCG!$C$6+HFC!AB309+PFC!AB309+'SF6'!AB309</f>
        <v>0</v>
      </c>
      <c r="AC309" s="94">
        <f>+'CO2'!AC309+'abs CO2'!AC309+'CH4'!AC309*PCG!$C$5+N2O!AC309*PCG!$C$6+HFC!AC309+PFC!AC309+'SF6'!AC309</f>
        <v>0</v>
      </c>
      <c r="AD309" s="94">
        <f>+'CO2'!AD309+'abs CO2'!AD309+'CH4'!AD309*PCG!$C$5+N2O!AD309*PCG!$C$6+HFC!AD309+PFC!AD309+'SF6'!AD309</f>
        <v>0</v>
      </c>
      <c r="AE309" s="94">
        <f>+'CO2'!AE309+'abs CO2'!AE309+'CH4'!AE309*PCG!$C$5+N2O!AE309*PCG!$C$6+HFC!AE309+PFC!AE309+'SF6'!AE309</f>
        <v>0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0</v>
      </c>
      <c r="D310" s="94">
        <f>+'CO2'!D310+'abs CO2'!D310+'CH4'!D310*PCG!$C$5+N2O!D310*PCG!$C$6+HFC!D310+PFC!D310+'SF6'!D310</f>
        <v>0</v>
      </c>
      <c r="E310" s="94">
        <f>+'CO2'!E310+'abs CO2'!E310+'CH4'!E310*PCG!$C$5+N2O!E310*PCG!$C$6+HFC!E310+PFC!E310+'SF6'!E310</f>
        <v>0</v>
      </c>
      <c r="F310" s="94">
        <f>+'CO2'!F310+'abs CO2'!F310+'CH4'!F310*PCG!$C$5+N2O!F310*PCG!$C$6+HFC!F310+PFC!F310+'SF6'!F310</f>
        <v>0</v>
      </c>
      <c r="G310" s="94">
        <f>+'CO2'!G310+'abs CO2'!G310+'CH4'!G310*PCG!$C$5+N2O!G310*PCG!$C$6+HFC!G310+PFC!G310+'SF6'!G310</f>
        <v>0</v>
      </c>
      <c r="H310" s="94">
        <f>+'CO2'!H310+'abs CO2'!H310+'CH4'!H310*PCG!$C$5+N2O!H310*PCG!$C$6+HFC!H310+PFC!H310+'SF6'!H310</f>
        <v>0</v>
      </c>
      <c r="I310" s="94">
        <f>+'CO2'!I310+'abs CO2'!I310+'CH4'!I310*PCG!$C$5+N2O!I310*PCG!$C$6+HFC!I310+PFC!I310+'SF6'!I310</f>
        <v>0</v>
      </c>
      <c r="J310" s="94">
        <f>+'CO2'!J310+'abs CO2'!J310+'CH4'!J310*PCG!$C$5+N2O!J310*PCG!$C$6+HFC!J310+PFC!J310+'SF6'!J310</f>
        <v>0</v>
      </c>
      <c r="K310" s="94">
        <f>+'CO2'!K310+'abs CO2'!K310+'CH4'!K310*PCG!$C$5+N2O!K310*PCG!$C$6+HFC!K310+PFC!K310+'SF6'!K310</f>
        <v>0</v>
      </c>
      <c r="L310" s="94">
        <f>+'CO2'!L310+'abs CO2'!L310+'CH4'!L310*PCG!$C$5+N2O!L310*PCG!$C$6+HFC!L310+PFC!L310+'SF6'!L310</f>
        <v>0</v>
      </c>
      <c r="M310" s="94">
        <f>+'CO2'!M310+'abs CO2'!M310+'CH4'!M310*PCG!$C$5+N2O!M310*PCG!$C$6+HFC!M310+PFC!M310+'SF6'!M310</f>
        <v>0</v>
      </c>
      <c r="N310" s="94">
        <f>+'CO2'!N310+'abs CO2'!N310+'CH4'!N310*PCG!$C$5+N2O!N310*PCG!$C$6+HFC!N310+PFC!N310+'SF6'!N310</f>
        <v>0</v>
      </c>
      <c r="O310" s="94">
        <f>+'CO2'!O310+'abs CO2'!O310+'CH4'!O310*PCG!$C$5+N2O!O310*PCG!$C$6+HFC!O310+PFC!O310+'SF6'!O310</f>
        <v>0</v>
      </c>
      <c r="P310" s="94">
        <f>+'CO2'!P310+'abs CO2'!P310+'CH4'!P310*PCG!$C$5+N2O!P310*PCG!$C$6+HFC!P310+PFC!P310+'SF6'!P310</f>
        <v>0</v>
      </c>
      <c r="Q310" s="94">
        <f>+'CO2'!Q310+'abs CO2'!Q310+'CH4'!Q310*PCG!$C$5+N2O!Q310*PCG!$C$6+HFC!Q310+PFC!Q310+'SF6'!Q310</f>
        <v>0</v>
      </c>
      <c r="R310" s="94">
        <f>+'CO2'!R310+'abs CO2'!R310+'CH4'!R310*PCG!$C$5+N2O!R310*PCG!$C$6+HFC!R310+PFC!R310+'SF6'!R310</f>
        <v>0</v>
      </c>
      <c r="S310" s="94">
        <f>+'CO2'!S310+'abs CO2'!S310+'CH4'!S310*PCG!$C$5+N2O!S310*PCG!$C$6+HFC!S310+PFC!S310+'SF6'!S310</f>
        <v>0</v>
      </c>
      <c r="T310" s="94">
        <f>+'CO2'!T310+'abs CO2'!T310+'CH4'!T310*PCG!$C$5+N2O!T310*PCG!$C$6+HFC!T310+PFC!T310+'SF6'!T310</f>
        <v>0</v>
      </c>
      <c r="U310" s="94">
        <f>+'CO2'!U310+'abs CO2'!U310+'CH4'!U310*PCG!$C$5+N2O!U310*PCG!$C$6+HFC!U310+PFC!U310+'SF6'!U310</f>
        <v>0</v>
      </c>
      <c r="V310" s="94">
        <f>+'CO2'!V310+'abs CO2'!V310+'CH4'!V310*PCG!$C$5+N2O!V310*PCG!$C$6+HFC!V310+PFC!V310+'SF6'!V310</f>
        <v>0</v>
      </c>
      <c r="W310" s="94">
        <f>+'CO2'!W310+'abs CO2'!W310+'CH4'!W310*PCG!$C$5+N2O!W310*PCG!$C$6+HFC!W310+PFC!W310+'SF6'!W310</f>
        <v>0</v>
      </c>
      <c r="X310" s="94">
        <f>+'CO2'!X310+'abs CO2'!X310+'CH4'!X310*PCG!$C$5+N2O!X310*PCG!$C$6+HFC!X310+PFC!X310+'SF6'!X310</f>
        <v>0</v>
      </c>
      <c r="Y310" s="94">
        <f>+'CO2'!Y310+'abs CO2'!Y310+'CH4'!Y310*PCG!$C$5+N2O!Y310*PCG!$C$6+HFC!Y310+PFC!Y310+'SF6'!Y310</f>
        <v>0</v>
      </c>
      <c r="Z310" s="94">
        <f>+'CO2'!Z310+'abs CO2'!Z310+'CH4'!Z310*PCG!$C$5+N2O!Z310*PCG!$C$6+HFC!Z310+PFC!Z310+'SF6'!Z310</f>
        <v>0</v>
      </c>
      <c r="AA310" s="94">
        <f>+'CO2'!AA310+'abs CO2'!AA310+'CH4'!AA310*PCG!$C$5+N2O!AA310*PCG!$C$6+HFC!AA310+PFC!AA310+'SF6'!AA310</f>
        <v>0</v>
      </c>
      <c r="AB310" s="94">
        <f>+'CO2'!AB310+'abs CO2'!AB310+'CH4'!AB310*PCG!$C$5+N2O!AB310*PCG!$C$6+HFC!AB310+PFC!AB310+'SF6'!AB310</f>
        <v>0</v>
      </c>
      <c r="AC310" s="94">
        <f>+'CO2'!AC310+'abs CO2'!AC310+'CH4'!AC310*PCG!$C$5+N2O!AC310*PCG!$C$6+HFC!AC310+PFC!AC310+'SF6'!AC310</f>
        <v>0</v>
      </c>
      <c r="AD310" s="94">
        <f>+'CO2'!AD310+'abs CO2'!AD310+'CH4'!AD310*PCG!$C$5+N2O!AD310*PCG!$C$6+HFC!AD310+PFC!AD310+'SF6'!AD310</f>
        <v>0</v>
      </c>
      <c r="AE310" s="94">
        <f>+'CO2'!AE310+'abs CO2'!AE310+'CH4'!AE310*PCG!$C$5+N2O!AE310*PCG!$C$6+HFC!AE310+PFC!AE310+'SF6'!AE310</f>
        <v>0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0</v>
      </c>
      <c r="D311" s="94">
        <f>+'CO2'!D311+'abs CO2'!D311+'CH4'!D311*PCG!$C$5+N2O!D311*PCG!$C$6+HFC!D311+PFC!D311+'SF6'!D311</f>
        <v>0</v>
      </c>
      <c r="E311" s="94">
        <f>+'CO2'!E311+'abs CO2'!E311+'CH4'!E311*PCG!$C$5+N2O!E311*PCG!$C$6+HFC!E311+PFC!E311+'SF6'!E311</f>
        <v>0</v>
      </c>
      <c r="F311" s="94">
        <f>+'CO2'!F311+'abs CO2'!F311+'CH4'!F311*PCG!$C$5+N2O!F311*PCG!$C$6+HFC!F311+PFC!F311+'SF6'!F311</f>
        <v>0</v>
      </c>
      <c r="G311" s="94">
        <f>+'CO2'!G311+'abs CO2'!G311+'CH4'!G311*PCG!$C$5+N2O!G311*PCG!$C$6+HFC!G311+PFC!G311+'SF6'!G311</f>
        <v>0</v>
      </c>
      <c r="H311" s="94">
        <f>+'CO2'!H311+'abs CO2'!H311+'CH4'!H311*PCG!$C$5+N2O!H311*PCG!$C$6+HFC!H311+PFC!H311+'SF6'!H311</f>
        <v>0</v>
      </c>
      <c r="I311" s="94">
        <f>+'CO2'!I311+'abs CO2'!I311+'CH4'!I311*PCG!$C$5+N2O!I311*PCG!$C$6+HFC!I311+PFC!I311+'SF6'!I311</f>
        <v>0</v>
      </c>
      <c r="J311" s="94">
        <f>+'CO2'!J311+'abs CO2'!J311+'CH4'!J311*PCG!$C$5+N2O!J311*PCG!$C$6+HFC!J311+PFC!J311+'SF6'!J311</f>
        <v>0</v>
      </c>
      <c r="K311" s="94">
        <f>+'CO2'!K311+'abs CO2'!K311+'CH4'!K311*PCG!$C$5+N2O!K311*PCG!$C$6+HFC!K311+PFC!K311+'SF6'!K311</f>
        <v>0</v>
      </c>
      <c r="L311" s="94">
        <f>+'CO2'!L311+'abs CO2'!L311+'CH4'!L311*PCG!$C$5+N2O!L311*PCG!$C$6+HFC!L311+PFC!L311+'SF6'!L311</f>
        <v>0</v>
      </c>
      <c r="M311" s="94">
        <f>+'CO2'!M311+'abs CO2'!M311+'CH4'!M311*PCG!$C$5+N2O!M311*PCG!$C$6+HFC!M311+PFC!M311+'SF6'!M311</f>
        <v>0</v>
      </c>
      <c r="N311" s="94">
        <f>+'CO2'!N311+'abs CO2'!N311+'CH4'!N311*PCG!$C$5+N2O!N311*PCG!$C$6+HFC!N311+PFC!N311+'SF6'!N311</f>
        <v>0</v>
      </c>
      <c r="O311" s="94">
        <f>+'CO2'!O311+'abs CO2'!O311+'CH4'!O311*PCG!$C$5+N2O!O311*PCG!$C$6+HFC!O311+PFC!O311+'SF6'!O311</f>
        <v>0</v>
      </c>
      <c r="P311" s="94">
        <f>+'CO2'!P311+'abs CO2'!P311+'CH4'!P311*PCG!$C$5+N2O!P311*PCG!$C$6+HFC!P311+PFC!P311+'SF6'!P311</f>
        <v>0</v>
      </c>
      <c r="Q311" s="94">
        <f>+'CO2'!Q311+'abs CO2'!Q311+'CH4'!Q311*PCG!$C$5+N2O!Q311*PCG!$C$6+HFC!Q311+PFC!Q311+'SF6'!Q311</f>
        <v>0</v>
      </c>
      <c r="R311" s="94">
        <f>+'CO2'!R311+'abs CO2'!R311+'CH4'!R311*PCG!$C$5+N2O!R311*PCG!$C$6+HFC!R311+PFC!R311+'SF6'!R311</f>
        <v>0</v>
      </c>
      <c r="S311" s="94">
        <f>+'CO2'!S311+'abs CO2'!S311+'CH4'!S311*PCG!$C$5+N2O!S311*PCG!$C$6+HFC!S311+PFC!S311+'SF6'!S311</f>
        <v>0</v>
      </c>
      <c r="T311" s="94">
        <f>+'CO2'!T311+'abs CO2'!T311+'CH4'!T311*PCG!$C$5+N2O!T311*PCG!$C$6+HFC!T311+PFC!T311+'SF6'!T311</f>
        <v>0</v>
      </c>
      <c r="U311" s="94">
        <f>+'CO2'!U311+'abs CO2'!U311+'CH4'!U311*PCG!$C$5+N2O!U311*PCG!$C$6+HFC!U311+PFC!U311+'SF6'!U311</f>
        <v>0</v>
      </c>
      <c r="V311" s="94">
        <f>+'CO2'!V311+'abs CO2'!V311+'CH4'!V311*PCG!$C$5+N2O!V311*PCG!$C$6+HFC!V311+PFC!V311+'SF6'!V311</f>
        <v>0</v>
      </c>
      <c r="W311" s="94">
        <f>+'CO2'!W311+'abs CO2'!W311+'CH4'!W311*PCG!$C$5+N2O!W311*PCG!$C$6+HFC!W311+PFC!W311+'SF6'!W311</f>
        <v>0</v>
      </c>
      <c r="X311" s="94">
        <f>+'CO2'!X311+'abs CO2'!X311+'CH4'!X311*PCG!$C$5+N2O!X311*PCG!$C$6+HFC!X311+PFC!X311+'SF6'!X311</f>
        <v>0</v>
      </c>
      <c r="Y311" s="94">
        <f>+'CO2'!Y311+'abs CO2'!Y311+'CH4'!Y311*PCG!$C$5+N2O!Y311*PCG!$C$6+HFC!Y311+PFC!Y311+'SF6'!Y311</f>
        <v>0</v>
      </c>
      <c r="Z311" s="94">
        <f>+'CO2'!Z311+'abs CO2'!Z311+'CH4'!Z311*PCG!$C$5+N2O!Z311*PCG!$C$6+HFC!Z311+PFC!Z311+'SF6'!Z311</f>
        <v>0</v>
      </c>
      <c r="AA311" s="94">
        <f>+'CO2'!AA311+'abs CO2'!AA311+'CH4'!AA311*PCG!$C$5+N2O!AA311*PCG!$C$6+HFC!AA311+PFC!AA311+'SF6'!AA311</f>
        <v>0</v>
      </c>
      <c r="AB311" s="94">
        <f>+'CO2'!AB311+'abs CO2'!AB311+'CH4'!AB311*PCG!$C$5+N2O!AB311*PCG!$C$6+HFC!AB311+PFC!AB311+'SF6'!AB311</f>
        <v>0</v>
      </c>
      <c r="AC311" s="94">
        <f>+'CO2'!AC311+'abs CO2'!AC311+'CH4'!AC311*PCG!$C$5+N2O!AC311*PCG!$C$6+HFC!AC311+PFC!AC311+'SF6'!AC311</f>
        <v>0</v>
      </c>
      <c r="AD311" s="94">
        <f>+'CO2'!AD311+'abs CO2'!AD311+'CH4'!AD311*PCG!$C$5+N2O!AD311*PCG!$C$6+HFC!AD311+PFC!AD311+'SF6'!AD311</f>
        <v>0</v>
      </c>
      <c r="AE311" s="94">
        <f>+'CO2'!AE311+'abs CO2'!AE311+'CH4'!AE311*PCG!$C$5+N2O!AE311*PCG!$C$6+HFC!AE311+PFC!AE311+'SF6'!AE311</f>
        <v>0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0</v>
      </c>
      <c r="D312" s="94">
        <f>+'CO2'!D312+'abs CO2'!D312+'CH4'!D312*PCG!$C$5+N2O!D312*PCG!$C$6+HFC!D312+PFC!D312+'SF6'!D312</f>
        <v>0</v>
      </c>
      <c r="E312" s="94">
        <f>+'CO2'!E312+'abs CO2'!E312+'CH4'!E312*PCG!$C$5+N2O!E312*PCG!$C$6+HFC!E312+PFC!E312+'SF6'!E312</f>
        <v>0</v>
      </c>
      <c r="F312" s="94">
        <f>+'CO2'!F312+'abs CO2'!F312+'CH4'!F312*PCG!$C$5+N2O!F312*PCG!$C$6+HFC!F312+PFC!F312+'SF6'!F312</f>
        <v>0</v>
      </c>
      <c r="G312" s="94">
        <f>+'CO2'!G312+'abs CO2'!G312+'CH4'!G312*PCG!$C$5+N2O!G312*PCG!$C$6+HFC!G312+PFC!G312+'SF6'!G312</f>
        <v>0</v>
      </c>
      <c r="H312" s="94">
        <f>+'CO2'!H312+'abs CO2'!H312+'CH4'!H312*PCG!$C$5+N2O!H312*PCG!$C$6+HFC!H312+PFC!H312+'SF6'!H312</f>
        <v>0</v>
      </c>
      <c r="I312" s="94">
        <f>+'CO2'!I312+'abs CO2'!I312+'CH4'!I312*PCG!$C$5+N2O!I312*PCG!$C$6+HFC!I312+PFC!I312+'SF6'!I312</f>
        <v>0</v>
      </c>
      <c r="J312" s="94">
        <f>+'CO2'!J312+'abs CO2'!J312+'CH4'!J312*PCG!$C$5+N2O!J312*PCG!$C$6+HFC!J312+PFC!J312+'SF6'!J312</f>
        <v>0</v>
      </c>
      <c r="K312" s="94">
        <f>+'CO2'!K312+'abs CO2'!K312+'CH4'!K312*PCG!$C$5+N2O!K312*PCG!$C$6+HFC!K312+PFC!K312+'SF6'!K312</f>
        <v>0</v>
      </c>
      <c r="L312" s="94">
        <f>+'CO2'!L312+'abs CO2'!L312+'CH4'!L312*PCG!$C$5+N2O!L312*PCG!$C$6+HFC!L312+PFC!L312+'SF6'!L312</f>
        <v>0</v>
      </c>
      <c r="M312" s="94">
        <f>+'CO2'!M312+'abs CO2'!M312+'CH4'!M312*PCG!$C$5+N2O!M312*PCG!$C$6+HFC!M312+PFC!M312+'SF6'!M312</f>
        <v>0</v>
      </c>
      <c r="N312" s="94">
        <f>+'CO2'!N312+'abs CO2'!N312+'CH4'!N312*PCG!$C$5+N2O!N312*PCG!$C$6+HFC!N312+PFC!N312+'SF6'!N312</f>
        <v>0</v>
      </c>
      <c r="O312" s="94">
        <f>+'CO2'!O312+'abs CO2'!O312+'CH4'!O312*PCG!$C$5+N2O!O312*PCG!$C$6+HFC!O312+PFC!O312+'SF6'!O312</f>
        <v>0</v>
      </c>
      <c r="P312" s="94">
        <f>+'CO2'!P312+'abs CO2'!P312+'CH4'!P312*PCG!$C$5+N2O!P312*PCG!$C$6+HFC!P312+PFC!P312+'SF6'!P312</f>
        <v>0</v>
      </c>
      <c r="Q312" s="94">
        <f>+'CO2'!Q312+'abs CO2'!Q312+'CH4'!Q312*PCG!$C$5+N2O!Q312*PCG!$C$6+HFC!Q312+PFC!Q312+'SF6'!Q312</f>
        <v>0</v>
      </c>
      <c r="R312" s="94">
        <f>+'CO2'!R312+'abs CO2'!R312+'CH4'!R312*PCG!$C$5+N2O!R312*PCG!$C$6+HFC!R312+PFC!R312+'SF6'!R312</f>
        <v>0</v>
      </c>
      <c r="S312" s="94">
        <f>+'CO2'!S312+'abs CO2'!S312+'CH4'!S312*PCG!$C$5+N2O!S312*PCG!$C$6+HFC!S312+PFC!S312+'SF6'!S312</f>
        <v>0</v>
      </c>
      <c r="T312" s="94">
        <f>+'CO2'!T312+'abs CO2'!T312+'CH4'!T312*PCG!$C$5+N2O!T312*PCG!$C$6+HFC!T312+PFC!T312+'SF6'!T312</f>
        <v>0</v>
      </c>
      <c r="U312" s="94">
        <f>+'CO2'!U312+'abs CO2'!U312+'CH4'!U312*PCG!$C$5+N2O!U312*PCG!$C$6+HFC!U312+PFC!U312+'SF6'!U312</f>
        <v>0</v>
      </c>
      <c r="V312" s="94">
        <f>+'CO2'!V312+'abs CO2'!V312+'CH4'!V312*PCG!$C$5+N2O!V312*PCG!$C$6+HFC!V312+PFC!V312+'SF6'!V312</f>
        <v>0</v>
      </c>
      <c r="W312" s="94">
        <f>+'CO2'!W312+'abs CO2'!W312+'CH4'!W312*PCG!$C$5+N2O!W312*PCG!$C$6+HFC!W312+PFC!W312+'SF6'!W312</f>
        <v>0</v>
      </c>
      <c r="X312" s="94">
        <f>+'CO2'!X312+'abs CO2'!X312+'CH4'!X312*PCG!$C$5+N2O!X312*PCG!$C$6+HFC!X312+PFC!X312+'SF6'!X312</f>
        <v>0</v>
      </c>
      <c r="Y312" s="94">
        <f>+'CO2'!Y312+'abs CO2'!Y312+'CH4'!Y312*PCG!$C$5+N2O!Y312*PCG!$C$6+HFC!Y312+PFC!Y312+'SF6'!Y312</f>
        <v>0</v>
      </c>
      <c r="Z312" s="94">
        <f>+'CO2'!Z312+'abs CO2'!Z312+'CH4'!Z312*PCG!$C$5+N2O!Z312*PCG!$C$6+HFC!Z312+PFC!Z312+'SF6'!Z312</f>
        <v>0</v>
      </c>
      <c r="AA312" s="94">
        <f>+'CO2'!AA312+'abs CO2'!AA312+'CH4'!AA312*PCG!$C$5+N2O!AA312*PCG!$C$6+HFC!AA312+PFC!AA312+'SF6'!AA312</f>
        <v>0</v>
      </c>
      <c r="AB312" s="94">
        <f>+'CO2'!AB312+'abs CO2'!AB312+'CH4'!AB312*PCG!$C$5+N2O!AB312*PCG!$C$6+HFC!AB312+PFC!AB312+'SF6'!AB312</f>
        <v>0</v>
      </c>
      <c r="AC312" s="94">
        <f>+'CO2'!AC312+'abs CO2'!AC312+'CH4'!AC312*PCG!$C$5+N2O!AC312*PCG!$C$6+HFC!AC312+PFC!AC312+'SF6'!AC312</f>
        <v>0</v>
      </c>
      <c r="AD312" s="94">
        <f>+'CO2'!AD312+'abs CO2'!AD312+'CH4'!AD312*PCG!$C$5+N2O!AD312*PCG!$C$6+HFC!AD312+PFC!AD312+'SF6'!AD312</f>
        <v>0</v>
      </c>
      <c r="AE312" s="94">
        <f>+'CO2'!AE312+'abs CO2'!AE312+'CH4'!AE312*PCG!$C$5+N2O!AE312*PCG!$C$6+HFC!AE312+PFC!AE312+'SF6'!AE312</f>
        <v>0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-89.705517654169967</v>
      </c>
      <c r="D313" s="94">
        <f>+'CO2'!D313+'abs CO2'!D313+'CH4'!D313*PCG!$C$5+N2O!D313*PCG!$C$6+HFC!D313+PFC!D313+'SF6'!D313</f>
        <v>-89.705517654169967</v>
      </c>
      <c r="E313" s="94">
        <f>+'CO2'!E313+'abs CO2'!E313+'CH4'!E313*PCG!$C$5+N2O!E313*PCG!$C$6+HFC!E313+PFC!E313+'SF6'!E313</f>
        <v>-89.705517654169967</v>
      </c>
      <c r="F313" s="94">
        <f>+'CO2'!F313+'abs CO2'!F313+'CH4'!F313*PCG!$C$5+N2O!F313*PCG!$C$6+HFC!F313+PFC!F313+'SF6'!F313</f>
        <v>-89.705517654169967</v>
      </c>
      <c r="G313" s="94">
        <f>+'CO2'!G313+'abs CO2'!G313+'CH4'!G313*PCG!$C$5+N2O!G313*PCG!$C$6+HFC!G313+PFC!G313+'SF6'!G313</f>
        <v>-89.705517654169967</v>
      </c>
      <c r="H313" s="94">
        <f>+'CO2'!H313+'abs CO2'!H313+'CH4'!H313*PCG!$C$5+N2O!H313*PCG!$C$6+HFC!H313+PFC!H313+'SF6'!H313</f>
        <v>-89.705517654169967</v>
      </c>
      <c r="I313" s="94">
        <f>+'CO2'!I313+'abs CO2'!I313+'CH4'!I313*PCG!$C$5+N2O!I313*PCG!$C$6+HFC!I313+PFC!I313+'SF6'!I313</f>
        <v>-89.705517654169967</v>
      </c>
      <c r="J313" s="94">
        <f>+'CO2'!J313+'abs CO2'!J313+'CH4'!J313*PCG!$C$5+N2O!J313*PCG!$C$6+HFC!J313+PFC!J313+'SF6'!J313</f>
        <v>-89.705517654169967</v>
      </c>
      <c r="K313" s="94">
        <f>+'CO2'!K313+'abs CO2'!K313+'CH4'!K313*PCG!$C$5+N2O!K313*PCG!$C$6+HFC!K313+PFC!K313+'SF6'!K313</f>
        <v>-89.705517654169967</v>
      </c>
      <c r="L313" s="94">
        <f>+'CO2'!L313+'abs CO2'!L313+'CH4'!L313*PCG!$C$5+N2O!L313*PCG!$C$6+HFC!L313+PFC!L313+'SF6'!L313</f>
        <v>-89.705517654169967</v>
      </c>
      <c r="M313" s="94">
        <f>+'CO2'!M313+'abs CO2'!M313+'CH4'!M313*PCG!$C$5+N2O!M313*PCG!$C$6+HFC!M313+PFC!M313+'SF6'!M313</f>
        <v>-89.705517654169967</v>
      </c>
      <c r="N313" s="94">
        <f>+'CO2'!N313+'abs CO2'!N313+'CH4'!N313*PCG!$C$5+N2O!N313*PCG!$C$6+HFC!N313+PFC!N313+'SF6'!N313</f>
        <v>-89.705517654169967</v>
      </c>
      <c r="O313" s="94">
        <f>+'CO2'!O313+'abs CO2'!O313+'CH4'!O313*PCG!$C$5+N2O!O313*PCG!$C$6+HFC!O313+PFC!O313+'SF6'!O313</f>
        <v>-89.705517654169967</v>
      </c>
      <c r="P313" s="94">
        <f>+'CO2'!P313+'abs CO2'!P313+'CH4'!P313*PCG!$C$5+N2O!P313*PCG!$C$6+HFC!P313+PFC!P313+'SF6'!P313</f>
        <v>-89.705517654169967</v>
      </c>
      <c r="Q313" s="94">
        <f>+'CO2'!Q313+'abs CO2'!Q313+'CH4'!Q313*PCG!$C$5+N2O!Q313*PCG!$C$6+HFC!Q313+PFC!Q313+'SF6'!Q313</f>
        <v>-89.705517654169967</v>
      </c>
      <c r="R313" s="94">
        <f>+'CO2'!R313+'abs CO2'!R313+'CH4'!R313*PCG!$C$5+N2O!R313*PCG!$C$6+HFC!R313+PFC!R313+'SF6'!R313</f>
        <v>-89.705517654169967</v>
      </c>
      <c r="S313" s="94">
        <f>+'CO2'!S313+'abs CO2'!S313+'CH4'!S313*PCG!$C$5+N2O!S313*PCG!$C$6+HFC!S313+PFC!S313+'SF6'!S313</f>
        <v>-89.705517654169967</v>
      </c>
      <c r="T313" s="94">
        <f>+'CO2'!T313+'abs CO2'!T313+'CH4'!T313*PCG!$C$5+N2O!T313*PCG!$C$6+HFC!T313+PFC!T313+'SF6'!T313</f>
        <v>-89.705517654169967</v>
      </c>
      <c r="U313" s="94">
        <f>+'CO2'!U313+'abs CO2'!U313+'CH4'!U313*PCG!$C$5+N2O!U313*PCG!$C$6+HFC!U313+PFC!U313+'SF6'!U313</f>
        <v>-89.705517654169967</v>
      </c>
      <c r="V313" s="94">
        <f>+'CO2'!V313+'abs CO2'!V313+'CH4'!V313*PCG!$C$5+N2O!V313*PCG!$C$6+HFC!V313+PFC!V313+'SF6'!V313</f>
        <v>-89.705517654169967</v>
      </c>
      <c r="W313" s="94">
        <f>+'CO2'!W313+'abs CO2'!W313+'CH4'!W313*PCG!$C$5+N2O!W313*PCG!$C$6+HFC!W313+PFC!W313+'SF6'!W313</f>
        <v>-89.705517654169967</v>
      </c>
      <c r="X313" s="94">
        <f>+'CO2'!X313+'abs CO2'!X313+'CH4'!X313*PCG!$C$5+N2O!X313*PCG!$C$6+HFC!X313+PFC!X313+'SF6'!X313</f>
        <v>-89.705517654169967</v>
      </c>
      <c r="Y313" s="94">
        <f>+'CO2'!Y313+'abs CO2'!Y313+'CH4'!Y313*PCG!$C$5+N2O!Y313*PCG!$C$6+HFC!Y313+PFC!Y313+'SF6'!Y313</f>
        <v>-89.705517654169967</v>
      </c>
      <c r="Z313" s="94">
        <f>+'CO2'!Z313+'abs CO2'!Z313+'CH4'!Z313*PCG!$C$5+N2O!Z313*PCG!$C$6+HFC!Z313+PFC!Z313+'SF6'!Z313</f>
        <v>-89.705517654169967</v>
      </c>
      <c r="AA313" s="94">
        <f>+'CO2'!AA313+'abs CO2'!AA313+'CH4'!AA313*PCG!$C$5+N2O!AA313*PCG!$C$6+HFC!AA313+PFC!AA313+'SF6'!AA313</f>
        <v>-89.705517654169967</v>
      </c>
      <c r="AB313" s="94">
        <f>+'CO2'!AB313+'abs CO2'!AB313+'CH4'!AB313*PCG!$C$5+N2O!AB313*PCG!$C$6+HFC!AB313+PFC!AB313+'SF6'!AB313</f>
        <v>-89.705517654169967</v>
      </c>
      <c r="AC313" s="94">
        <f>+'CO2'!AC313+'abs CO2'!AC313+'CH4'!AC313*PCG!$C$5+N2O!AC313*PCG!$C$6+HFC!AC313+PFC!AC313+'SF6'!AC313</f>
        <v>-89.705517654169967</v>
      </c>
      <c r="AD313" s="94">
        <f>+'CO2'!AD313+'abs CO2'!AD313+'CH4'!AD313*PCG!$C$5+N2O!AD313*PCG!$C$6+HFC!AD313+PFC!AD313+'SF6'!AD313</f>
        <v>-89.705517654169967</v>
      </c>
      <c r="AE313" s="94">
        <f>+'CO2'!AE313+'abs CO2'!AE313+'CH4'!AE313*PCG!$C$5+N2O!AE313*PCG!$C$6+HFC!AE313+PFC!AE313+'SF6'!AE313</f>
        <v>-89.705517654169967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-0.51664478297545025</v>
      </c>
      <c r="D314" s="94">
        <f>+'CO2'!D314+'abs CO2'!D314+'CH4'!D314*PCG!$C$5+N2O!D314*PCG!$C$6+HFC!D314+PFC!D314+'SF6'!D314</f>
        <v>-0.51664478297545025</v>
      </c>
      <c r="E314" s="94">
        <f>+'CO2'!E314+'abs CO2'!E314+'CH4'!E314*PCG!$C$5+N2O!E314*PCG!$C$6+HFC!E314+PFC!E314+'SF6'!E314</f>
        <v>-0.51664478297545025</v>
      </c>
      <c r="F314" s="94">
        <f>+'CO2'!F314+'abs CO2'!F314+'CH4'!F314*PCG!$C$5+N2O!F314*PCG!$C$6+HFC!F314+PFC!F314+'SF6'!F314</f>
        <v>-0.51664478297545025</v>
      </c>
      <c r="G314" s="94">
        <f>+'CO2'!G314+'abs CO2'!G314+'CH4'!G314*PCG!$C$5+N2O!G314*PCG!$C$6+HFC!G314+PFC!G314+'SF6'!G314</f>
        <v>-0.51664478297545025</v>
      </c>
      <c r="H314" s="94">
        <f>+'CO2'!H314+'abs CO2'!H314+'CH4'!H314*PCG!$C$5+N2O!H314*PCG!$C$6+HFC!H314+PFC!H314+'SF6'!H314</f>
        <v>-0.51664478297545025</v>
      </c>
      <c r="I314" s="94">
        <f>+'CO2'!I314+'abs CO2'!I314+'CH4'!I314*PCG!$C$5+N2O!I314*PCG!$C$6+HFC!I314+PFC!I314+'SF6'!I314</f>
        <v>-0.51664478297545025</v>
      </c>
      <c r="J314" s="94">
        <f>+'CO2'!J314+'abs CO2'!J314+'CH4'!J314*PCG!$C$5+N2O!J314*PCG!$C$6+HFC!J314+PFC!J314+'SF6'!J314</f>
        <v>-0.51664478297545025</v>
      </c>
      <c r="K314" s="94">
        <f>+'CO2'!K314+'abs CO2'!K314+'CH4'!K314*PCG!$C$5+N2O!K314*PCG!$C$6+HFC!K314+PFC!K314+'SF6'!K314</f>
        <v>-0.51664478297545025</v>
      </c>
      <c r="L314" s="94">
        <f>+'CO2'!L314+'abs CO2'!L314+'CH4'!L314*PCG!$C$5+N2O!L314*PCG!$C$6+HFC!L314+PFC!L314+'SF6'!L314</f>
        <v>-0.51664478297545025</v>
      </c>
      <c r="M314" s="94">
        <f>+'CO2'!M314+'abs CO2'!M314+'CH4'!M314*PCG!$C$5+N2O!M314*PCG!$C$6+HFC!M314+PFC!M314+'SF6'!M314</f>
        <v>-0.51664478297545025</v>
      </c>
      <c r="N314" s="94">
        <f>+'CO2'!N314+'abs CO2'!N314+'CH4'!N314*PCG!$C$5+N2O!N314*PCG!$C$6+HFC!N314+PFC!N314+'SF6'!N314</f>
        <v>-0.51664478297545025</v>
      </c>
      <c r="O314" s="94">
        <f>+'CO2'!O314+'abs CO2'!O314+'CH4'!O314*PCG!$C$5+N2O!O314*PCG!$C$6+HFC!O314+PFC!O314+'SF6'!O314</f>
        <v>-0.51664478297545025</v>
      </c>
      <c r="P314" s="94">
        <f>+'CO2'!P314+'abs CO2'!P314+'CH4'!P314*PCG!$C$5+N2O!P314*PCG!$C$6+HFC!P314+PFC!P314+'SF6'!P314</f>
        <v>-0.51664478297545025</v>
      </c>
      <c r="Q314" s="94">
        <f>+'CO2'!Q314+'abs CO2'!Q314+'CH4'!Q314*PCG!$C$5+N2O!Q314*PCG!$C$6+HFC!Q314+PFC!Q314+'SF6'!Q314</f>
        <v>-0.51664478297545025</v>
      </c>
      <c r="R314" s="94">
        <f>+'CO2'!R314+'abs CO2'!R314+'CH4'!R314*PCG!$C$5+N2O!R314*PCG!$C$6+HFC!R314+PFC!R314+'SF6'!R314</f>
        <v>-0.51664478297545025</v>
      </c>
      <c r="S314" s="94">
        <f>+'CO2'!S314+'abs CO2'!S314+'CH4'!S314*PCG!$C$5+N2O!S314*PCG!$C$6+HFC!S314+PFC!S314+'SF6'!S314</f>
        <v>-0.51664478297545025</v>
      </c>
      <c r="T314" s="94">
        <f>+'CO2'!T314+'abs CO2'!T314+'CH4'!T314*PCG!$C$5+N2O!T314*PCG!$C$6+HFC!T314+PFC!T314+'SF6'!T314</f>
        <v>-0.51664478297545025</v>
      </c>
      <c r="U314" s="94">
        <f>+'CO2'!U314+'abs CO2'!U314+'CH4'!U314*PCG!$C$5+N2O!U314*PCG!$C$6+HFC!U314+PFC!U314+'SF6'!U314</f>
        <v>-0.51664478297545025</v>
      </c>
      <c r="V314" s="94">
        <f>+'CO2'!V314+'abs CO2'!V314+'CH4'!V314*PCG!$C$5+N2O!V314*PCG!$C$6+HFC!V314+PFC!V314+'SF6'!V314</f>
        <v>-0.51664478297545025</v>
      </c>
      <c r="W314" s="94">
        <f>+'CO2'!W314+'abs CO2'!W314+'CH4'!W314*PCG!$C$5+N2O!W314*PCG!$C$6+HFC!W314+PFC!W314+'SF6'!W314</f>
        <v>-0.51664478297545025</v>
      </c>
      <c r="X314" s="94">
        <f>+'CO2'!X314+'abs CO2'!X314+'CH4'!X314*PCG!$C$5+N2O!X314*PCG!$C$6+HFC!X314+PFC!X314+'SF6'!X314</f>
        <v>-0.51664478297545025</v>
      </c>
      <c r="Y314" s="94">
        <f>+'CO2'!Y314+'abs CO2'!Y314+'CH4'!Y314*PCG!$C$5+N2O!Y314*PCG!$C$6+HFC!Y314+PFC!Y314+'SF6'!Y314</f>
        <v>-0.51664478297545025</v>
      </c>
      <c r="Z314" s="94">
        <f>+'CO2'!Z314+'abs CO2'!Z314+'CH4'!Z314*PCG!$C$5+N2O!Z314*PCG!$C$6+HFC!Z314+PFC!Z314+'SF6'!Z314</f>
        <v>-0.51664478297545025</v>
      </c>
      <c r="AA314" s="94">
        <f>+'CO2'!AA314+'abs CO2'!AA314+'CH4'!AA314*PCG!$C$5+N2O!AA314*PCG!$C$6+HFC!AA314+PFC!AA314+'SF6'!AA314</f>
        <v>-0.51664478297545025</v>
      </c>
      <c r="AB314" s="94">
        <f>+'CO2'!AB314+'abs CO2'!AB314+'CH4'!AB314*PCG!$C$5+N2O!AB314*PCG!$C$6+HFC!AB314+PFC!AB314+'SF6'!AB314</f>
        <v>-0.51664478297545025</v>
      </c>
      <c r="AC314" s="94">
        <f>+'CO2'!AC314+'abs CO2'!AC314+'CH4'!AC314*PCG!$C$5+N2O!AC314*PCG!$C$6+HFC!AC314+PFC!AC314+'SF6'!AC314</f>
        <v>-0.51664478297545025</v>
      </c>
      <c r="AD314" s="94">
        <f>+'CO2'!AD314+'abs CO2'!AD314+'CH4'!AD314*PCG!$C$5+N2O!AD314*PCG!$C$6+HFC!AD314+PFC!AD314+'SF6'!AD314</f>
        <v>-0.51664478297545025</v>
      </c>
      <c r="AE314" s="94">
        <f>+'CO2'!AE314+'abs CO2'!AE314+'CH4'!AE314*PCG!$C$5+N2O!AE314*PCG!$C$6+HFC!AE314+PFC!AE314+'SF6'!AE314</f>
        <v>-0.51664478297545025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-19.619830608495693</v>
      </c>
      <c r="D315" s="33">
        <f t="shared" ref="D315:AE315" si="79">+D316+D317+D318+D319+D320+D321+D322+D323+D324+D325+D326+D327</f>
        <v>-21.510706611294754</v>
      </c>
      <c r="E315" s="33">
        <f t="shared" si="79"/>
        <v>-37.180985236706157</v>
      </c>
      <c r="F315" s="33">
        <f t="shared" si="79"/>
        <v>-38.558282798880313</v>
      </c>
      <c r="G315" s="33">
        <f t="shared" si="79"/>
        <v>-38.609466154231377</v>
      </c>
      <c r="H315" s="33">
        <f t="shared" si="79"/>
        <v>-38.671118832267886</v>
      </c>
      <c r="I315" s="33">
        <f t="shared" si="79"/>
        <v>-38.671118832267886</v>
      </c>
      <c r="J315" s="33">
        <f t="shared" si="79"/>
        <v>-39.029111505206316</v>
      </c>
      <c r="K315" s="33">
        <f t="shared" si="79"/>
        <v>-39.029111505206316</v>
      </c>
      <c r="L315" s="33">
        <f t="shared" si="79"/>
        <v>-39.029111505206316</v>
      </c>
      <c r="M315" s="33">
        <f t="shared" si="79"/>
        <v>-39.387104178144746</v>
      </c>
      <c r="N315" s="33">
        <f t="shared" si="79"/>
        <v>-39.387104178144746</v>
      </c>
      <c r="O315" s="33">
        <f t="shared" si="79"/>
        <v>-39.387104178144746</v>
      </c>
      <c r="P315" s="33">
        <f t="shared" si="79"/>
        <v>-39.387104178144746</v>
      </c>
      <c r="Q315" s="33">
        <f t="shared" si="79"/>
        <v>-39.387104178144746</v>
      </c>
      <c r="R315" s="33">
        <f t="shared" si="79"/>
        <v>-39.387104178144746</v>
      </c>
      <c r="S315" s="33">
        <f t="shared" si="79"/>
        <v>-39.387104178144746</v>
      </c>
      <c r="T315" s="33">
        <f t="shared" si="79"/>
        <v>-39.387104178144746</v>
      </c>
      <c r="U315" s="33">
        <f t="shared" si="79"/>
        <v>-39.387104178144746</v>
      </c>
      <c r="V315" s="33">
        <f t="shared" si="79"/>
        <v>-39.387104178144746</v>
      </c>
      <c r="W315" s="33">
        <f t="shared" si="79"/>
        <v>-39.387104178144746</v>
      </c>
      <c r="X315" s="33">
        <f t="shared" si="79"/>
        <v>-39.469113872514072</v>
      </c>
      <c r="Y315" s="33">
        <f t="shared" si="79"/>
        <v>-39.499765722820904</v>
      </c>
      <c r="Z315" s="33">
        <f t="shared" si="79"/>
        <v>-39.95759502014581</v>
      </c>
      <c r="AA315" s="33">
        <f t="shared" si="79"/>
        <v>-40.097273233640799</v>
      </c>
      <c r="AB315" s="33">
        <f t="shared" si="79"/>
        <v>-40.427260468395659</v>
      </c>
      <c r="AC315" s="33">
        <f t="shared" si="79"/>
        <v>-40.62736993894719</v>
      </c>
      <c r="AD315" s="33">
        <f t="shared" si="79"/>
        <v>-40.654822829544571</v>
      </c>
      <c r="AE315" s="33">
        <f t="shared" si="79"/>
        <v>-40.795344405144775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0</v>
      </c>
      <c r="AD317" s="94">
        <f>+'CO2'!AD317+'abs CO2'!AD317+'CH4'!AD317*PCG!$C$5+N2O!AD317*PCG!$C$6+HFC!AD317+PFC!AD317+'SF6'!AD317</f>
        <v>0</v>
      </c>
      <c r="AE317" s="94">
        <f>+'CO2'!AE317+'abs CO2'!AE317+'CH4'!AE317*PCG!$C$5+N2O!AE317*PCG!$C$6+HFC!AE317+PFC!AE317+'SF6'!AE317</f>
        <v>0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0</v>
      </c>
      <c r="AC319" s="94">
        <f>+'CO2'!AC319+'abs CO2'!AC319+'CH4'!AC319*PCG!$C$5+N2O!AC319*PCG!$C$6+HFC!AC319+PFC!AC319+'SF6'!AC319</f>
        <v>0</v>
      </c>
      <c r="AD319" s="94">
        <f>+'CO2'!AD319+'abs CO2'!AD319+'CH4'!AD319*PCG!$C$5+N2O!AD319*PCG!$C$6+HFC!AD319+PFC!AD319+'SF6'!AD319</f>
        <v>0</v>
      </c>
      <c r="AE319" s="94">
        <f>+'CO2'!AE319+'abs CO2'!AE319+'CH4'!AE319*PCG!$C$5+N2O!AE319*PCG!$C$6+HFC!AE319+PFC!AE319+'SF6'!AE319</f>
        <v>0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0</v>
      </c>
      <c r="D321" s="94">
        <f>+'CO2'!D321+'abs CO2'!D321+'CH4'!D321*PCG!$C$5+N2O!D321*PCG!$C$6+HFC!D321+PFC!D321+'SF6'!D321</f>
        <v>0</v>
      </c>
      <c r="E321" s="94">
        <f>+'CO2'!E321+'abs CO2'!E321+'CH4'!E321*PCG!$C$5+N2O!E321*PCG!$C$6+HFC!E321+PFC!E321+'SF6'!E321</f>
        <v>0</v>
      </c>
      <c r="F321" s="94">
        <f>+'CO2'!F321+'abs CO2'!F321+'CH4'!F321*PCG!$C$5+N2O!F321*PCG!$C$6+HFC!F321+PFC!F321+'SF6'!F321</f>
        <v>0</v>
      </c>
      <c r="G321" s="94">
        <f>+'CO2'!G321+'abs CO2'!G321+'CH4'!G321*PCG!$C$5+N2O!G321*PCG!$C$6+HFC!G321+PFC!G321+'SF6'!G321</f>
        <v>0</v>
      </c>
      <c r="H321" s="94">
        <f>+'CO2'!H321+'abs CO2'!H321+'CH4'!H321*PCG!$C$5+N2O!H321*PCG!$C$6+HFC!H321+PFC!H321+'SF6'!H321</f>
        <v>0</v>
      </c>
      <c r="I321" s="94">
        <f>+'CO2'!I321+'abs CO2'!I321+'CH4'!I321*PCG!$C$5+N2O!I321*PCG!$C$6+HFC!I321+PFC!I321+'SF6'!I321</f>
        <v>0</v>
      </c>
      <c r="J321" s="94">
        <f>+'CO2'!J321+'abs CO2'!J321+'CH4'!J321*PCG!$C$5+N2O!J321*PCG!$C$6+HFC!J321+PFC!J321+'SF6'!J321</f>
        <v>0</v>
      </c>
      <c r="K321" s="94">
        <f>+'CO2'!K321+'abs CO2'!K321+'CH4'!K321*PCG!$C$5+N2O!K321*PCG!$C$6+HFC!K321+PFC!K321+'SF6'!K321</f>
        <v>0</v>
      </c>
      <c r="L321" s="94">
        <f>+'CO2'!L321+'abs CO2'!L321+'CH4'!L321*PCG!$C$5+N2O!L321*PCG!$C$6+HFC!L321+PFC!L321+'SF6'!L321</f>
        <v>0</v>
      </c>
      <c r="M321" s="94">
        <f>+'CO2'!M321+'abs CO2'!M321+'CH4'!M321*PCG!$C$5+N2O!M321*PCG!$C$6+HFC!M321+PFC!M321+'SF6'!M321</f>
        <v>0</v>
      </c>
      <c r="N321" s="94">
        <f>+'CO2'!N321+'abs CO2'!N321+'CH4'!N321*PCG!$C$5+N2O!N321*PCG!$C$6+HFC!N321+PFC!N321+'SF6'!N321</f>
        <v>0</v>
      </c>
      <c r="O321" s="94">
        <f>+'CO2'!O321+'abs CO2'!O321+'CH4'!O321*PCG!$C$5+N2O!O321*PCG!$C$6+HFC!O321+PFC!O321+'SF6'!O321</f>
        <v>0</v>
      </c>
      <c r="P321" s="94">
        <f>+'CO2'!P321+'abs CO2'!P321+'CH4'!P321*PCG!$C$5+N2O!P321*PCG!$C$6+HFC!P321+PFC!P321+'SF6'!P321</f>
        <v>0</v>
      </c>
      <c r="Q321" s="94">
        <f>+'CO2'!Q321+'abs CO2'!Q321+'CH4'!Q321*PCG!$C$5+N2O!Q321*PCG!$C$6+HFC!Q321+PFC!Q321+'SF6'!Q321</f>
        <v>0</v>
      </c>
      <c r="R321" s="94">
        <f>+'CO2'!R321+'abs CO2'!R321+'CH4'!R321*PCG!$C$5+N2O!R321*PCG!$C$6+HFC!R321+PFC!R321+'SF6'!R321</f>
        <v>0</v>
      </c>
      <c r="S321" s="94">
        <f>+'CO2'!S321+'abs CO2'!S321+'CH4'!S321*PCG!$C$5+N2O!S321*PCG!$C$6+HFC!S321+PFC!S321+'SF6'!S321</f>
        <v>0</v>
      </c>
      <c r="T321" s="94">
        <f>+'CO2'!T321+'abs CO2'!T321+'CH4'!T321*PCG!$C$5+N2O!T321*PCG!$C$6+HFC!T321+PFC!T321+'SF6'!T321</f>
        <v>0</v>
      </c>
      <c r="U321" s="94">
        <f>+'CO2'!U321+'abs CO2'!U321+'CH4'!U321*PCG!$C$5+N2O!U321*PCG!$C$6+HFC!U321+PFC!U321+'SF6'!U321</f>
        <v>0</v>
      </c>
      <c r="V321" s="94">
        <f>+'CO2'!V321+'abs CO2'!V321+'CH4'!V321*PCG!$C$5+N2O!V321*PCG!$C$6+HFC!V321+PFC!V321+'SF6'!V321</f>
        <v>0</v>
      </c>
      <c r="W321" s="94">
        <f>+'CO2'!W321+'abs CO2'!W321+'CH4'!W321*PCG!$C$5+N2O!W321*PCG!$C$6+HFC!W321+PFC!W321+'SF6'!W321</f>
        <v>0</v>
      </c>
      <c r="X321" s="94">
        <f>+'CO2'!X321+'abs CO2'!X321+'CH4'!X321*PCG!$C$5+N2O!X321*PCG!$C$6+HFC!X321+PFC!X321+'SF6'!X321</f>
        <v>0</v>
      </c>
      <c r="Y321" s="94">
        <f>+'CO2'!Y321+'abs CO2'!Y321+'CH4'!Y321*PCG!$C$5+N2O!Y321*PCG!$C$6+HFC!Y321+PFC!Y321+'SF6'!Y321</f>
        <v>0</v>
      </c>
      <c r="Z321" s="94">
        <f>+'CO2'!Z321+'abs CO2'!Z321+'CH4'!Z321*PCG!$C$5+N2O!Z321*PCG!$C$6+HFC!Z321+PFC!Z321+'SF6'!Z321</f>
        <v>0</v>
      </c>
      <c r="AA321" s="94">
        <f>+'CO2'!AA321+'abs CO2'!AA321+'CH4'!AA321*PCG!$C$5+N2O!AA321*PCG!$C$6+HFC!AA321+PFC!AA321+'SF6'!AA321</f>
        <v>0</v>
      </c>
      <c r="AB321" s="94">
        <f>+'CO2'!AB321+'abs CO2'!AB321+'CH4'!AB321*PCG!$C$5+N2O!AB321*PCG!$C$6+HFC!AB321+PFC!AB321+'SF6'!AB321</f>
        <v>0</v>
      </c>
      <c r="AC321" s="94">
        <f>+'CO2'!AC321+'abs CO2'!AC321+'CH4'!AC321*PCG!$C$5+N2O!AC321*PCG!$C$6+HFC!AC321+PFC!AC321+'SF6'!AC321</f>
        <v>0</v>
      </c>
      <c r="AD321" s="94">
        <f>+'CO2'!AD321+'abs CO2'!AD321+'CH4'!AD321*PCG!$C$5+N2O!AD321*PCG!$C$6+HFC!AD321+PFC!AD321+'SF6'!AD321</f>
        <v>0</v>
      </c>
      <c r="AE321" s="94">
        <f>+'CO2'!AE321+'abs CO2'!AE321+'CH4'!AE321*PCG!$C$5+N2O!AE321*PCG!$C$6+HFC!AE321+PFC!AE321+'SF6'!AE321</f>
        <v>0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0</v>
      </c>
      <c r="M322" s="94">
        <f>+'CO2'!M322+'abs CO2'!M322+'CH4'!M322*PCG!$C$5+N2O!M322*PCG!$C$6+HFC!M322+PFC!M322+'SF6'!M322</f>
        <v>0</v>
      </c>
      <c r="N322" s="94">
        <f>+'CO2'!N322+'abs CO2'!N322+'CH4'!N322*PCG!$C$5+N2O!N322*PCG!$C$6+HFC!N322+PFC!N322+'SF6'!N322</f>
        <v>0</v>
      </c>
      <c r="O322" s="94">
        <f>+'CO2'!O322+'abs CO2'!O322+'CH4'!O322*PCG!$C$5+N2O!O322*PCG!$C$6+HFC!O322+PFC!O322+'SF6'!O322</f>
        <v>0</v>
      </c>
      <c r="P322" s="94">
        <f>+'CO2'!P322+'abs CO2'!P322+'CH4'!P322*PCG!$C$5+N2O!P322*PCG!$C$6+HFC!P322+PFC!P322+'SF6'!P322</f>
        <v>0</v>
      </c>
      <c r="Q322" s="94">
        <f>+'CO2'!Q322+'abs CO2'!Q322+'CH4'!Q322*PCG!$C$5+N2O!Q322*PCG!$C$6+HFC!Q322+PFC!Q322+'SF6'!Q322</f>
        <v>0</v>
      </c>
      <c r="R322" s="94">
        <f>+'CO2'!R322+'abs CO2'!R322+'CH4'!R322*PCG!$C$5+N2O!R322*PCG!$C$6+HFC!R322+PFC!R322+'SF6'!R322</f>
        <v>0</v>
      </c>
      <c r="S322" s="94">
        <f>+'CO2'!S322+'abs CO2'!S322+'CH4'!S322*PCG!$C$5+N2O!S322*PCG!$C$6+HFC!S322+PFC!S322+'SF6'!S322</f>
        <v>0</v>
      </c>
      <c r="T322" s="94">
        <f>+'CO2'!T322+'abs CO2'!T322+'CH4'!T322*PCG!$C$5+N2O!T322*PCG!$C$6+HFC!T322+PFC!T322+'SF6'!T322</f>
        <v>0</v>
      </c>
      <c r="U322" s="94">
        <f>+'CO2'!U322+'abs CO2'!U322+'CH4'!U322*PCG!$C$5+N2O!U322*PCG!$C$6+HFC!U322+PFC!U322+'SF6'!U322</f>
        <v>0</v>
      </c>
      <c r="V322" s="94">
        <f>+'CO2'!V322+'abs CO2'!V322+'CH4'!V322*PCG!$C$5+N2O!V322*PCG!$C$6+HFC!V322+PFC!V322+'SF6'!V322</f>
        <v>0</v>
      </c>
      <c r="W322" s="94">
        <f>+'CO2'!W322+'abs CO2'!W322+'CH4'!W322*PCG!$C$5+N2O!W322*PCG!$C$6+HFC!W322+PFC!W322+'SF6'!W322</f>
        <v>0</v>
      </c>
      <c r="X322" s="94">
        <f>+'CO2'!X322+'abs CO2'!X322+'CH4'!X322*PCG!$C$5+N2O!X322*PCG!$C$6+HFC!X322+PFC!X322+'SF6'!X322</f>
        <v>0</v>
      </c>
      <c r="Y322" s="94">
        <f>+'CO2'!Y322+'abs CO2'!Y322+'CH4'!Y322*PCG!$C$5+N2O!Y322*PCG!$C$6+HFC!Y322+PFC!Y322+'SF6'!Y322</f>
        <v>0</v>
      </c>
      <c r="Z322" s="94">
        <f>+'CO2'!Z322+'abs CO2'!Z322+'CH4'!Z322*PCG!$C$5+N2O!Z322*PCG!$C$6+HFC!Z322+PFC!Z322+'SF6'!Z322</f>
        <v>0</v>
      </c>
      <c r="AA322" s="94">
        <f>+'CO2'!AA322+'abs CO2'!AA322+'CH4'!AA322*PCG!$C$5+N2O!AA322*PCG!$C$6+HFC!AA322+PFC!AA322+'SF6'!AA322</f>
        <v>0</v>
      </c>
      <c r="AB322" s="94">
        <f>+'CO2'!AB322+'abs CO2'!AB322+'CH4'!AB322*PCG!$C$5+N2O!AB322*PCG!$C$6+HFC!AB322+PFC!AB322+'SF6'!AB322</f>
        <v>0</v>
      </c>
      <c r="AC322" s="94">
        <f>+'CO2'!AC322+'abs CO2'!AC322+'CH4'!AC322*PCG!$C$5+N2O!AC322*PCG!$C$6+HFC!AC322+PFC!AC322+'SF6'!AC322</f>
        <v>0</v>
      </c>
      <c r="AD322" s="94">
        <f>+'CO2'!AD322+'abs CO2'!AD322+'CH4'!AD322*PCG!$C$5+N2O!AD322*PCG!$C$6+HFC!AD322+PFC!AD322+'SF6'!AD322</f>
        <v>0</v>
      </c>
      <c r="AE322" s="94">
        <f>+'CO2'!AE322+'abs CO2'!AE322+'CH4'!AE322*PCG!$C$5+N2O!AE322*PCG!$C$6+HFC!AE322+PFC!AE322+'SF6'!AE322</f>
        <v>0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0</v>
      </c>
      <c r="I323" s="94">
        <f>+'CO2'!I323+'abs CO2'!I323+'CH4'!I323*PCG!$C$5+N2O!I323*PCG!$C$6+HFC!I323+PFC!I323+'SF6'!I323</f>
        <v>0</v>
      </c>
      <c r="J323" s="94">
        <f>+'CO2'!J323+'abs CO2'!J323+'CH4'!J323*PCG!$C$5+N2O!J323*PCG!$C$6+HFC!J323+PFC!J323+'SF6'!J323</f>
        <v>0</v>
      </c>
      <c r="K323" s="94">
        <f>+'CO2'!K323+'abs CO2'!K323+'CH4'!K323*PCG!$C$5+N2O!K323*PCG!$C$6+HFC!K323+PFC!K323+'SF6'!K323</f>
        <v>0</v>
      </c>
      <c r="L323" s="94">
        <f>+'CO2'!L323+'abs CO2'!L323+'CH4'!L323*PCG!$C$5+N2O!L323*PCG!$C$6+HFC!L323+PFC!L323+'SF6'!L323</f>
        <v>0</v>
      </c>
      <c r="M323" s="94">
        <f>+'CO2'!M323+'abs CO2'!M323+'CH4'!M323*PCG!$C$5+N2O!M323*PCG!$C$6+HFC!M323+PFC!M323+'SF6'!M323</f>
        <v>0</v>
      </c>
      <c r="N323" s="94">
        <f>+'CO2'!N323+'abs CO2'!N323+'CH4'!N323*PCG!$C$5+N2O!N323*PCG!$C$6+HFC!N323+PFC!N323+'SF6'!N323</f>
        <v>0</v>
      </c>
      <c r="O323" s="94">
        <f>+'CO2'!O323+'abs CO2'!O323+'CH4'!O323*PCG!$C$5+N2O!O323*PCG!$C$6+HFC!O323+PFC!O323+'SF6'!O323</f>
        <v>0</v>
      </c>
      <c r="P323" s="94">
        <f>+'CO2'!P323+'abs CO2'!P323+'CH4'!P323*PCG!$C$5+N2O!P323*PCG!$C$6+HFC!P323+PFC!P323+'SF6'!P323</f>
        <v>0</v>
      </c>
      <c r="Q323" s="94">
        <f>+'CO2'!Q323+'abs CO2'!Q323+'CH4'!Q323*PCG!$C$5+N2O!Q323*PCG!$C$6+HFC!Q323+PFC!Q323+'SF6'!Q323</f>
        <v>0</v>
      </c>
      <c r="R323" s="94">
        <f>+'CO2'!R323+'abs CO2'!R323+'CH4'!R323*PCG!$C$5+N2O!R323*PCG!$C$6+HFC!R323+PFC!R323+'SF6'!R323</f>
        <v>0</v>
      </c>
      <c r="S323" s="94">
        <f>+'CO2'!S323+'abs CO2'!S323+'CH4'!S323*PCG!$C$5+N2O!S323*PCG!$C$6+HFC!S323+PFC!S323+'SF6'!S323</f>
        <v>0</v>
      </c>
      <c r="T323" s="94">
        <f>+'CO2'!T323+'abs CO2'!T323+'CH4'!T323*PCG!$C$5+N2O!T323*PCG!$C$6+HFC!T323+PFC!T323+'SF6'!T323</f>
        <v>0</v>
      </c>
      <c r="U323" s="94">
        <f>+'CO2'!U323+'abs CO2'!U323+'CH4'!U323*PCG!$C$5+N2O!U323*PCG!$C$6+HFC!U323+PFC!U323+'SF6'!U323</f>
        <v>0</v>
      </c>
      <c r="V323" s="94">
        <f>+'CO2'!V323+'abs CO2'!V323+'CH4'!V323*PCG!$C$5+N2O!V323*PCG!$C$6+HFC!V323+PFC!V323+'SF6'!V323</f>
        <v>0</v>
      </c>
      <c r="W323" s="94">
        <f>+'CO2'!W323+'abs CO2'!W323+'CH4'!W323*PCG!$C$5+N2O!W323*PCG!$C$6+HFC!W323+PFC!W323+'SF6'!W323</f>
        <v>0</v>
      </c>
      <c r="X323" s="94">
        <f>+'CO2'!X323+'abs CO2'!X323+'CH4'!X323*PCG!$C$5+N2O!X323*PCG!$C$6+HFC!X323+PFC!X323+'SF6'!X323</f>
        <v>0</v>
      </c>
      <c r="Y323" s="94">
        <f>+'CO2'!Y323+'abs CO2'!Y323+'CH4'!Y323*PCG!$C$5+N2O!Y323*PCG!$C$6+HFC!Y323+PFC!Y323+'SF6'!Y323</f>
        <v>0</v>
      </c>
      <c r="Z323" s="94">
        <f>+'CO2'!Z323+'abs CO2'!Z323+'CH4'!Z323*PCG!$C$5+N2O!Z323*PCG!$C$6+HFC!Z323+PFC!Z323+'SF6'!Z323</f>
        <v>0</v>
      </c>
      <c r="AA323" s="94">
        <f>+'CO2'!AA323+'abs CO2'!AA323+'CH4'!AA323*PCG!$C$5+N2O!AA323*PCG!$C$6+HFC!AA323+PFC!AA323+'SF6'!AA323</f>
        <v>0</v>
      </c>
      <c r="AB323" s="94">
        <f>+'CO2'!AB323+'abs CO2'!AB323+'CH4'!AB323*PCG!$C$5+N2O!AB323*PCG!$C$6+HFC!AB323+PFC!AB323+'SF6'!AB323</f>
        <v>0</v>
      </c>
      <c r="AC323" s="94">
        <f>+'CO2'!AC323+'abs CO2'!AC323+'CH4'!AC323*PCG!$C$5+N2O!AC323*PCG!$C$6+HFC!AC323+PFC!AC323+'SF6'!AC323</f>
        <v>0</v>
      </c>
      <c r="AD323" s="94">
        <f>+'CO2'!AD323+'abs CO2'!AD323+'CH4'!AD323*PCG!$C$5+N2O!AD323*PCG!$C$6+HFC!AD323+PFC!AD323+'SF6'!AD323</f>
        <v>0</v>
      </c>
      <c r="AE323" s="94">
        <f>+'CO2'!AE323+'abs CO2'!AE323+'CH4'!AE323*PCG!$C$5+N2O!AE323*PCG!$C$6+HFC!AE323+PFC!AE323+'SF6'!AE323</f>
        <v>0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0</v>
      </c>
      <c r="D324" s="94">
        <f>+'CO2'!D324+'abs CO2'!D324+'CH4'!D324*PCG!$C$5+N2O!D324*PCG!$C$6+HFC!D324+PFC!D324+'SF6'!D324</f>
        <v>0</v>
      </c>
      <c r="E324" s="94">
        <f>+'CO2'!E324+'abs CO2'!E324+'CH4'!E324*PCG!$C$5+N2O!E324*PCG!$C$6+HFC!E324+PFC!E324+'SF6'!E324</f>
        <v>0</v>
      </c>
      <c r="F324" s="94">
        <f>+'CO2'!F324+'abs CO2'!F324+'CH4'!F324*PCG!$C$5+N2O!F324*PCG!$C$6+HFC!F324+PFC!F324+'SF6'!F324</f>
        <v>0</v>
      </c>
      <c r="G324" s="94">
        <f>+'CO2'!G324+'abs CO2'!G324+'CH4'!G324*PCG!$C$5+N2O!G324*PCG!$C$6+HFC!G324+PFC!G324+'SF6'!G324</f>
        <v>0</v>
      </c>
      <c r="H324" s="94">
        <f>+'CO2'!H324+'abs CO2'!H324+'CH4'!H324*PCG!$C$5+N2O!H324*PCG!$C$6+HFC!H324+PFC!H324+'SF6'!H324</f>
        <v>0</v>
      </c>
      <c r="I324" s="94">
        <f>+'CO2'!I324+'abs CO2'!I324+'CH4'!I324*PCG!$C$5+N2O!I324*PCG!$C$6+HFC!I324+PFC!I324+'SF6'!I324</f>
        <v>0</v>
      </c>
      <c r="J324" s="94">
        <f>+'CO2'!J324+'abs CO2'!J324+'CH4'!J324*PCG!$C$5+N2O!J324*PCG!$C$6+HFC!J324+PFC!J324+'SF6'!J324</f>
        <v>0</v>
      </c>
      <c r="K324" s="94">
        <f>+'CO2'!K324+'abs CO2'!K324+'CH4'!K324*PCG!$C$5+N2O!K324*PCG!$C$6+HFC!K324+PFC!K324+'SF6'!K324</f>
        <v>0</v>
      </c>
      <c r="L324" s="94">
        <f>+'CO2'!L324+'abs CO2'!L324+'CH4'!L324*PCG!$C$5+N2O!L324*PCG!$C$6+HFC!L324+PFC!L324+'SF6'!L324</f>
        <v>0</v>
      </c>
      <c r="M324" s="94">
        <f>+'CO2'!M324+'abs CO2'!M324+'CH4'!M324*PCG!$C$5+N2O!M324*PCG!$C$6+HFC!M324+PFC!M324+'SF6'!M324</f>
        <v>0</v>
      </c>
      <c r="N324" s="94">
        <f>+'CO2'!N324+'abs CO2'!N324+'CH4'!N324*PCG!$C$5+N2O!N324*PCG!$C$6+HFC!N324+PFC!N324+'SF6'!N324</f>
        <v>0</v>
      </c>
      <c r="O324" s="94">
        <f>+'CO2'!O324+'abs CO2'!O324+'CH4'!O324*PCG!$C$5+N2O!O324*PCG!$C$6+HFC!O324+PFC!O324+'SF6'!O324</f>
        <v>0</v>
      </c>
      <c r="P324" s="94">
        <f>+'CO2'!P324+'abs CO2'!P324+'CH4'!P324*PCG!$C$5+N2O!P324*PCG!$C$6+HFC!P324+PFC!P324+'SF6'!P324</f>
        <v>0</v>
      </c>
      <c r="Q324" s="94">
        <f>+'CO2'!Q324+'abs CO2'!Q324+'CH4'!Q324*PCG!$C$5+N2O!Q324*PCG!$C$6+HFC!Q324+PFC!Q324+'SF6'!Q324</f>
        <v>0</v>
      </c>
      <c r="R324" s="94">
        <f>+'CO2'!R324+'abs CO2'!R324+'CH4'!R324*PCG!$C$5+N2O!R324*PCG!$C$6+HFC!R324+PFC!R324+'SF6'!R324</f>
        <v>0</v>
      </c>
      <c r="S324" s="94">
        <f>+'CO2'!S324+'abs CO2'!S324+'CH4'!S324*PCG!$C$5+N2O!S324*PCG!$C$6+HFC!S324+PFC!S324+'SF6'!S324</f>
        <v>0</v>
      </c>
      <c r="T324" s="94">
        <f>+'CO2'!T324+'abs CO2'!T324+'CH4'!T324*PCG!$C$5+N2O!T324*PCG!$C$6+HFC!T324+PFC!T324+'SF6'!T324</f>
        <v>0</v>
      </c>
      <c r="U324" s="94">
        <f>+'CO2'!U324+'abs CO2'!U324+'CH4'!U324*PCG!$C$5+N2O!U324*PCG!$C$6+HFC!U324+PFC!U324+'SF6'!U324</f>
        <v>0</v>
      </c>
      <c r="V324" s="94">
        <f>+'CO2'!V324+'abs CO2'!V324+'CH4'!V324*PCG!$C$5+N2O!V324*PCG!$C$6+HFC!V324+PFC!V324+'SF6'!V324</f>
        <v>0</v>
      </c>
      <c r="W324" s="94">
        <f>+'CO2'!W324+'abs CO2'!W324+'CH4'!W324*PCG!$C$5+N2O!W324*PCG!$C$6+HFC!W324+PFC!W324+'SF6'!W324</f>
        <v>0</v>
      </c>
      <c r="X324" s="94">
        <f>+'CO2'!X324+'abs CO2'!X324+'CH4'!X324*PCG!$C$5+N2O!X324*PCG!$C$6+HFC!X324+PFC!X324+'SF6'!X324</f>
        <v>0</v>
      </c>
      <c r="Y324" s="94">
        <f>+'CO2'!Y324+'abs CO2'!Y324+'CH4'!Y324*PCG!$C$5+N2O!Y324*PCG!$C$6+HFC!Y324+PFC!Y324+'SF6'!Y324</f>
        <v>0</v>
      </c>
      <c r="Z324" s="94">
        <f>+'CO2'!Z324+'abs CO2'!Z324+'CH4'!Z324*PCG!$C$5+N2O!Z324*PCG!$C$6+HFC!Z324+PFC!Z324+'SF6'!Z324</f>
        <v>0</v>
      </c>
      <c r="AA324" s="94">
        <f>+'CO2'!AA324+'abs CO2'!AA324+'CH4'!AA324*PCG!$C$5+N2O!AA324*PCG!$C$6+HFC!AA324+PFC!AA324+'SF6'!AA324</f>
        <v>0</v>
      </c>
      <c r="AB324" s="94">
        <f>+'CO2'!AB324+'abs CO2'!AB324+'CH4'!AB324*PCG!$C$5+N2O!AB324*PCG!$C$6+HFC!AB324+PFC!AB324+'SF6'!AB324</f>
        <v>0</v>
      </c>
      <c r="AC324" s="94">
        <f>+'CO2'!AC324+'abs CO2'!AC324+'CH4'!AC324*PCG!$C$5+N2O!AC324*PCG!$C$6+HFC!AC324+PFC!AC324+'SF6'!AC324</f>
        <v>0</v>
      </c>
      <c r="AD324" s="94">
        <f>+'CO2'!AD324+'abs CO2'!AD324+'CH4'!AD324*PCG!$C$5+N2O!AD324*PCG!$C$6+HFC!AD324+PFC!AD324+'SF6'!AD324</f>
        <v>0</v>
      </c>
      <c r="AE324" s="94">
        <f>+'CO2'!AE324+'abs CO2'!AE324+'CH4'!AE324*PCG!$C$5+N2O!AE324*PCG!$C$6+HFC!AE324+PFC!AE324+'SF6'!AE324</f>
        <v>0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0</v>
      </c>
      <c r="D325" s="94">
        <f>+'CO2'!D325+'abs CO2'!D325+'CH4'!D325*PCG!$C$5+N2O!D325*PCG!$C$6+HFC!D325+PFC!D325+'SF6'!D325</f>
        <v>0</v>
      </c>
      <c r="E325" s="94">
        <f>+'CO2'!E325+'abs CO2'!E325+'CH4'!E325*PCG!$C$5+N2O!E325*PCG!$C$6+HFC!E325+PFC!E325+'SF6'!E325</f>
        <v>0</v>
      </c>
      <c r="F325" s="94">
        <f>+'CO2'!F325+'abs CO2'!F325+'CH4'!F325*PCG!$C$5+N2O!F325*PCG!$C$6+HFC!F325+PFC!F325+'SF6'!F325</f>
        <v>0</v>
      </c>
      <c r="G325" s="94">
        <f>+'CO2'!G325+'abs CO2'!G325+'CH4'!G325*PCG!$C$5+N2O!G325*PCG!$C$6+HFC!G325+PFC!G325+'SF6'!G325</f>
        <v>0</v>
      </c>
      <c r="H325" s="94">
        <f>+'CO2'!H325+'abs CO2'!H325+'CH4'!H325*PCG!$C$5+N2O!H325*PCG!$C$6+HFC!H325+PFC!H325+'SF6'!H325</f>
        <v>0</v>
      </c>
      <c r="I325" s="94">
        <f>+'CO2'!I325+'abs CO2'!I325+'CH4'!I325*PCG!$C$5+N2O!I325*PCG!$C$6+HFC!I325+PFC!I325+'SF6'!I325</f>
        <v>0</v>
      </c>
      <c r="J325" s="94">
        <f>+'CO2'!J325+'abs CO2'!J325+'CH4'!J325*PCG!$C$5+N2O!J325*PCG!$C$6+HFC!J325+PFC!J325+'SF6'!J325</f>
        <v>0</v>
      </c>
      <c r="K325" s="94">
        <f>+'CO2'!K325+'abs CO2'!K325+'CH4'!K325*PCG!$C$5+N2O!K325*PCG!$C$6+HFC!K325+PFC!K325+'SF6'!K325</f>
        <v>0</v>
      </c>
      <c r="L325" s="94">
        <f>+'CO2'!L325+'abs CO2'!L325+'CH4'!L325*PCG!$C$5+N2O!L325*PCG!$C$6+HFC!L325+PFC!L325+'SF6'!L325</f>
        <v>0</v>
      </c>
      <c r="M325" s="94">
        <f>+'CO2'!M325+'abs CO2'!M325+'CH4'!M325*PCG!$C$5+N2O!M325*PCG!$C$6+HFC!M325+PFC!M325+'SF6'!M325</f>
        <v>0</v>
      </c>
      <c r="N325" s="94">
        <f>+'CO2'!N325+'abs CO2'!N325+'CH4'!N325*PCG!$C$5+N2O!N325*PCG!$C$6+HFC!N325+PFC!N325+'SF6'!N325</f>
        <v>0</v>
      </c>
      <c r="O325" s="94">
        <f>+'CO2'!O325+'abs CO2'!O325+'CH4'!O325*PCG!$C$5+N2O!O325*PCG!$C$6+HFC!O325+PFC!O325+'SF6'!O325</f>
        <v>0</v>
      </c>
      <c r="P325" s="94">
        <f>+'CO2'!P325+'abs CO2'!P325+'CH4'!P325*PCG!$C$5+N2O!P325*PCG!$C$6+HFC!P325+PFC!P325+'SF6'!P325</f>
        <v>0</v>
      </c>
      <c r="Q325" s="94">
        <f>+'CO2'!Q325+'abs CO2'!Q325+'CH4'!Q325*PCG!$C$5+N2O!Q325*PCG!$C$6+HFC!Q325+PFC!Q325+'SF6'!Q325</f>
        <v>0</v>
      </c>
      <c r="R325" s="94">
        <f>+'CO2'!R325+'abs CO2'!R325+'CH4'!R325*PCG!$C$5+N2O!R325*PCG!$C$6+HFC!R325+PFC!R325+'SF6'!R325</f>
        <v>0</v>
      </c>
      <c r="S325" s="94">
        <f>+'CO2'!S325+'abs CO2'!S325+'CH4'!S325*PCG!$C$5+N2O!S325*PCG!$C$6+HFC!S325+PFC!S325+'SF6'!S325</f>
        <v>0</v>
      </c>
      <c r="T325" s="94">
        <f>+'CO2'!T325+'abs CO2'!T325+'CH4'!T325*PCG!$C$5+N2O!T325*PCG!$C$6+HFC!T325+PFC!T325+'SF6'!T325</f>
        <v>0</v>
      </c>
      <c r="U325" s="94">
        <f>+'CO2'!U325+'abs CO2'!U325+'CH4'!U325*PCG!$C$5+N2O!U325*PCG!$C$6+HFC!U325+PFC!U325+'SF6'!U325</f>
        <v>0</v>
      </c>
      <c r="V325" s="94">
        <f>+'CO2'!V325+'abs CO2'!V325+'CH4'!V325*PCG!$C$5+N2O!V325*PCG!$C$6+HFC!V325+PFC!V325+'SF6'!V325</f>
        <v>0</v>
      </c>
      <c r="W325" s="94">
        <f>+'CO2'!W325+'abs CO2'!W325+'CH4'!W325*PCG!$C$5+N2O!W325*PCG!$C$6+HFC!W325+PFC!W325+'SF6'!W325</f>
        <v>0</v>
      </c>
      <c r="X325" s="94">
        <f>+'CO2'!X325+'abs CO2'!X325+'CH4'!X325*PCG!$C$5+N2O!X325*PCG!$C$6+HFC!X325+PFC!X325+'SF6'!X325</f>
        <v>0</v>
      </c>
      <c r="Y325" s="94">
        <f>+'CO2'!Y325+'abs CO2'!Y325+'CH4'!Y325*PCG!$C$5+N2O!Y325*PCG!$C$6+HFC!Y325+PFC!Y325+'SF6'!Y325</f>
        <v>0</v>
      </c>
      <c r="Z325" s="94">
        <f>+'CO2'!Z325+'abs CO2'!Z325+'CH4'!Z325*PCG!$C$5+N2O!Z325*PCG!$C$6+HFC!Z325+PFC!Z325+'SF6'!Z325</f>
        <v>0</v>
      </c>
      <c r="AA325" s="94">
        <f>+'CO2'!AA325+'abs CO2'!AA325+'CH4'!AA325*PCG!$C$5+N2O!AA325*PCG!$C$6+HFC!AA325+PFC!AA325+'SF6'!AA325</f>
        <v>0</v>
      </c>
      <c r="AB325" s="94">
        <f>+'CO2'!AB325+'abs CO2'!AB325+'CH4'!AB325*PCG!$C$5+N2O!AB325*PCG!$C$6+HFC!AB325+PFC!AB325+'SF6'!AB325</f>
        <v>0</v>
      </c>
      <c r="AC325" s="94">
        <f>+'CO2'!AC325+'abs CO2'!AC325+'CH4'!AC325*PCG!$C$5+N2O!AC325*PCG!$C$6+HFC!AC325+PFC!AC325+'SF6'!AC325</f>
        <v>0</v>
      </c>
      <c r="AD325" s="94">
        <f>+'CO2'!AD325+'abs CO2'!AD325+'CH4'!AD325*PCG!$C$5+N2O!AD325*PCG!$C$6+HFC!AD325+PFC!AD325+'SF6'!AD325</f>
        <v>0</v>
      </c>
      <c r="AE325" s="94">
        <f>+'CO2'!AE325+'abs CO2'!AE325+'CH4'!AE325*PCG!$C$5+N2O!AE325*PCG!$C$6+HFC!AE325+PFC!AE325+'SF6'!AE325</f>
        <v>0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-19.619830608495693</v>
      </c>
      <c r="D326" s="94">
        <f>+'CO2'!D326+'abs CO2'!D326+'CH4'!D326*PCG!$C$5+N2O!D326*PCG!$C$6+HFC!D326+PFC!D326+'SF6'!D326</f>
        <v>-21.510706611294754</v>
      </c>
      <c r="E326" s="94">
        <f>+'CO2'!E326+'abs CO2'!E326+'CH4'!E326*PCG!$C$5+N2O!E326*PCG!$C$6+HFC!E326+PFC!E326+'SF6'!E326</f>
        <v>-37.180985236706157</v>
      </c>
      <c r="F326" s="94">
        <f>+'CO2'!F326+'abs CO2'!F326+'CH4'!F326*PCG!$C$5+N2O!F326*PCG!$C$6+HFC!F326+PFC!F326+'SF6'!F326</f>
        <v>-38.558282798880313</v>
      </c>
      <c r="G326" s="94">
        <f>+'CO2'!G326+'abs CO2'!G326+'CH4'!G326*PCG!$C$5+N2O!G326*PCG!$C$6+HFC!G326+PFC!G326+'SF6'!G326</f>
        <v>-38.609466154231377</v>
      </c>
      <c r="H326" s="94">
        <f>+'CO2'!H326+'abs CO2'!H326+'CH4'!H326*PCG!$C$5+N2O!H326*PCG!$C$6+HFC!H326+PFC!H326+'SF6'!H326</f>
        <v>-38.671118832267886</v>
      </c>
      <c r="I326" s="94">
        <f>+'CO2'!I326+'abs CO2'!I326+'CH4'!I326*PCG!$C$5+N2O!I326*PCG!$C$6+HFC!I326+PFC!I326+'SF6'!I326</f>
        <v>-38.671118832267886</v>
      </c>
      <c r="J326" s="94">
        <f>+'CO2'!J326+'abs CO2'!J326+'CH4'!J326*PCG!$C$5+N2O!J326*PCG!$C$6+HFC!J326+PFC!J326+'SF6'!J326</f>
        <v>-39.029111505206316</v>
      </c>
      <c r="K326" s="94">
        <f>+'CO2'!K326+'abs CO2'!K326+'CH4'!K326*PCG!$C$5+N2O!K326*PCG!$C$6+HFC!K326+PFC!K326+'SF6'!K326</f>
        <v>-39.029111505206316</v>
      </c>
      <c r="L326" s="94">
        <f>+'CO2'!L326+'abs CO2'!L326+'CH4'!L326*PCG!$C$5+N2O!L326*PCG!$C$6+HFC!L326+PFC!L326+'SF6'!L326</f>
        <v>-39.029111505206316</v>
      </c>
      <c r="M326" s="94">
        <f>+'CO2'!M326+'abs CO2'!M326+'CH4'!M326*PCG!$C$5+N2O!M326*PCG!$C$6+HFC!M326+PFC!M326+'SF6'!M326</f>
        <v>-39.387104178144746</v>
      </c>
      <c r="N326" s="94">
        <f>+'CO2'!N326+'abs CO2'!N326+'CH4'!N326*PCG!$C$5+N2O!N326*PCG!$C$6+HFC!N326+PFC!N326+'SF6'!N326</f>
        <v>-39.387104178144746</v>
      </c>
      <c r="O326" s="94">
        <f>+'CO2'!O326+'abs CO2'!O326+'CH4'!O326*PCG!$C$5+N2O!O326*PCG!$C$6+HFC!O326+PFC!O326+'SF6'!O326</f>
        <v>-39.387104178144746</v>
      </c>
      <c r="P326" s="94">
        <f>+'CO2'!P326+'abs CO2'!P326+'CH4'!P326*PCG!$C$5+N2O!P326*PCG!$C$6+HFC!P326+PFC!P326+'SF6'!P326</f>
        <v>-39.387104178144746</v>
      </c>
      <c r="Q326" s="94">
        <f>+'CO2'!Q326+'abs CO2'!Q326+'CH4'!Q326*PCG!$C$5+N2O!Q326*PCG!$C$6+HFC!Q326+PFC!Q326+'SF6'!Q326</f>
        <v>-39.387104178144746</v>
      </c>
      <c r="R326" s="94">
        <f>+'CO2'!R326+'abs CO2'!R326+'CH4'!R326*PCG!$C$5+N2O!R326*PCG!$C$6+HFC!R326+PFC!R326+'SF6'!R326</f>
        <v>-39.387104178144746</v>
      </c>
      <c r="S326" s="94">
        <f>+'CO2'!S326+'abs CO2'!S326+'CH4'!S326*PCG!$C$5+N2O!S326*PCG!$C$6+HFC!S326+PFC!S326+'SF6'!S326</f>
        <v>-39.387104178144746</v>
      </c>
      <c r="T326" s="94">
        <f>+'CO2'!T326+'abs CO2'!T326+'CH4'!T326*PCG!$C$5+N2O!T326*PCG!$C$6+HFC!T326+PFC!T326+'SF6'!T326</f>
        <v>-39.387104178144746</v>
      </c>
      <c r="U326" s="94">
        <f>+'CO2'!U326+'abs CO2'!U326+'CH4'!U326*PCG!$C$5+N2O!U326*PCG!$C$6+HFC!U326+PFC!U326+'SF6'!U326</f>
        <v>-39.387104178144746</v>
      </c>
      <c r="V326" s="94">
        <f>+'CO2'!V326+'abs CO2'!V326+'CH4'!V326*PCG!$C$5+N2O!V326*PCG!$C$6+HFC!V326+PFC!V326+'SF6'!V326</f>
        <v>-39.387104178144746</v>
      </c>
      <c r="W326" s="94">
        <f>+'CO2'!W326+'abs CO2'!W326+'CH4'!W326*PCG!$C$5+N2O!W326*PCG!$C$6+HFC!W326+PFC!W326+'SF6'!W326</f>
        <v>-39.387104178144746</v>
      </c>
      <c r="X326" s="94">
        <f>+'CO2'!X326+'abs CO2'!X326+'CH4'!X326*PCG!$C$5+N2O!X326*PCG!$C$6+HFC!X326+PFC!X326+'SF6'!X326</f>
        <v>-39.469113872514072</v>
      </c>
      <c r="Y326" s="94">
        <f>+'CO2'!Y326+'abs CO2'!Y326+'CH4'!Y326*PCG!$C$5+N2O!Y326*PCG!$C$6+HFC!Y326+PFC!Y326+'SF6'!Y326</f>
        <v>-39.499765722820904</v>
      </c>
      <c r="Z326" s="94">
        <f>+'CO2'!Z326+'abs CO2'!Z326+'CH4'!Z326*PCG!$C$5+N2O!Z326*PCG!$C$6+HFC!Z326+PFC!Z326+'SF6'!Z326</f>
        <v>-39.95759502014581</v>
      </c>
      <c r="AA326" s="94">
        <f>+'CO2'!AA326+'abs CO2'!AA326+'CH4'!AA326*PCG!$C$5+N2O!AA326*PCG!$C$6+HFC!AA326+PFC!AA326+'SF6'!AA326</f>
        <v>-40.097273233640799</v>
      </c>
      <c r="AB326" s="94">
        <f>+'CO2'!AB326+'abs CO2'!AB326+'CH4'!AB326*PCG!$C$5+N2O!AB326*PCG!$C$6+HFC!AB326+PFC!AB326+'SF6'!AB326</f>
        <v>-40.427260468395659</v>
      </c>
      <c r="AC326" s="94">
        <f>+'CO2'!AC326+'abs CO2'!AC326+'CH4'!AC326*PCG!$C$5+N2O!AC326*PCG!$C$6+HFC!AC326+PFC!AC326+'SF6'!AC326</f>
        <v>-40.62736993894719</v>
      </c>
      <c r="AD326" s="94">
        <f>+'CO2'!AD326+'abs CO2'!AD326+'CH4'!AD326*PCG!$C$5+N2O!AD326*PCG!$C$6+HFC!AD326+PFC!AD326+'SF6'!AD326</f>
        <v>-40.654822829544571</v>
      </c>
      <c r="AE326" s="94">
        <f>+'CO2'!AE326+'abs CO2'!AE326+'CH4'!AE326*PCG!$C$5+N2O!AE326*PCG!$C$6+HFC!AE326+PFC!AE326+'SF6'!AE326</f>
        <v>-40.795344405144775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0</v>
      </c>
      <c r="D327" s="94">
        <f>+'CO2'!D327+'abs CO2'!D327+'CH4'!D327*PCG!$C$5+N2O!D327*PCG!$C$6+HFC!D327+PFC!D327+'SF6'!D327</f>
        <v>0</v>
      </c>
      <c r="E327" s="94">
        <f>+'CO2'!E327+'abs CO2'!E327+'CH4'!E327*PCG!$C$5+N2O!E327*PCG!$C$6+HFC!E327+PFC!E327+'SF6'!E327</f>
        <v>0</v>
      </c>
      <c r="F327" s="94">
        <f>+'CO2'!F327+'abs CO2'!F327+'CH4'!F327*PCG!$C$5+N2O!F327*PCG!$C$6+HFC!F327+PFC!F327+'SF6'!F327</f>
        <v>0</v>
      </c>
      <c r="G327" s="94">
        <f>+'CO2'!G327+'abs CO2'!G327+'CH4'!G327*PCG!$C$5+N2O!G327*PCG!$C$6+HFC!G327+PFC!G327+'SF6'!G327</f>
        <v>0</v>
      </c>
      <c r="H327" s="94">
        <f>+'CO2'!H327+'abs CO2'!H327+'CH4'!H327*PCG!$C$5+N2O!H327*PCG!$C$6+HFC!H327+PFC!H327+'SF6'!H327</f>
        <v>0</v>
      </c>
      <c r="I327" s="94">
        <f>+'CO2'!I327+'abs CO2'!I327+'CH4'!I327*PCG!$C$5+N2O!I327*PCG!$C$6+HFC!I327+PFC!I327+'SF6'!I327</f>
        <v>0</v>
      </c>
      <c r="J327" s="94">
        <f>+'CO2'!J327+'abs CO2'!J327+'CH4'!J327*PCG!$C$5+N2O!J327*PCG!$C$6+HFC!J327+PFC!J327+'SF6'!J327</f>
        <v>0</v>
      </c>
      <c r="K327" s="94">
        <f>+'CO2'!K327+'abs CO2'!K327+'CH4'!K327*PCG!$C$5+N2O!K327*PCG!$C$6+HFC!K327+PFC!K327+'SF6'!K327</f>
        <v>0</v>
      </c>
      <c r="L327" s="94">
        <f>+'CO2'!L327+'abs CO2'!L327+'CH4'!L327*PCG!$C$5+N2O!L327*PCG!$C$6+HFC!L327+PFC!L327+'SF6'!L327</f>
        <v>0</v>
      </c>
      <c r="M327" s="94">
        <f>+'CO2'!M327+'abs CO2'!M327+'CH4'!M327*PCG!$C$5+N2O!M327*PCG!$C$6+HFC!M327+PFC!M327+'SF6'!M327</f>
        <v>0</v>
      </c>
      <c r="N327" s="94">
        <f>+'CO2'!N327+'abs CO2'!N327+'CH4'!N327*PCG!$C$5+N2O!N327*PCG!$C$6+HFC!N327+PFC!N327+'SF6'!N327</f>
        <v>0</v>
      </c>
      <c r="O327" s="94">
        <f>+'CO2'!O327+'abs CO2'!O327+'CH4'!O327*PCG!$C$5+N2O!O327*PCG!$C$6+HFC!O327+PFC!O327+'SF6'!O327</f>
        <v>0</v>
      </c>
      <c r="P327" s="94">
        <f>+'CO2'!P327+'abs CO2'!P327+'CH4'!P327*PCG!$C$5+N2O!P327*PCG!$C$6+HFC!P327+PFC!P327+'SF6'!P327</f>
        <v>0</v>
      </c>
      <c r="Q327" s="94">
        <f>+'CO2'!Q327+'abs CO2'!Q327+'CH4'!Q327*PCG!$C$5+N2O!Q327*PCG!$C$6+HFC!Q327+PFC!Q327+'SF6'!Q327</f>
        <v>0</v>
      </c>
      <c r="R327" s="94">
        <f>+'CO2'!R327+'abs CO2'!R327+'CH4'!R327*PCG!$C$5+N2O!R327*PCG!$C$6+HFC!R327+PFC!R327+'SF6'!R327</f>
        <v>0</v>
      </c>
      <c r="S327" s="94">
        <f>+'CO2'!S327+'abs CO2'!S327+'CH4'!S327*PCG!$C$5+N2O!S327*PCG!$C$6+HFC!S327+PFC!S327+'SF6'!S327</f>
        <v>0</v>
      </c>
      <c r="T327" s="94">
        <f>+'CO2'!T327+'abs CO2'!T327+'CH4'!T327*PCG!$C$5+N2O!T327*PCG!$C$6+HFC!T327+PFC!T327+'SF6'!T327</f>
        <v>0</v>
      </c>
      <c r="U327" s="94">
        <f>+'CO2'!U327+'abs CO2'!U327+'CH4'!U327*PCG!$C$5+N2O!U327*PCG!$C$6+HFC!U327+PFC!U327+'SF6'!U327</f>
        <v>0</v>
      </c>
      <c r="V327" s="94">
        <f>+'CO2'!V327+'abs CO2'!V327+'CH4'!V327*PCG!$C$5+N2O!V327*PCG!$C$6+HFC!V327+PFC!V327+'SF6'!V327</f>
        <v>0</v>
      </c>
      <c r="W327" s="94">
        <f>+'CO2'!W327+'abs CO2'!W327+'CH4'!W327*PCG!$C$5+N2O!W327*PCG!$C$6+HFC!W327+PFC!W327+'SF6'!W327</f>
        <v>0</v>
      </c>
      <c r="X327" s="94">
        <f>+'CO2'!X327+'abs CO2'!X327+'CH4'!X327*PCG!$C$5+N2O!X327*PCG!$C$6+HFC!X327+PFC!X327+'SF6'!X327</f>
        <v>0</v>
      </c>
      <c r="Y327" s="94">
        <f>+'CO2'!Y327+'abs CO2'!Y327+'CH4'!Y327*PCG!$C$5+N2O!Y327*PCG!$C$6+HFC!Y327+PFC!Y327+'SF6'!Y327</f>
        <v>0</v>
      </c>
      <c r="Z327" s="94">
        <f>+'CO2'!Z327+'abs CO2'!Z327+'CH4'!Z327*PCG!$C$5+N2O!Z327*PCG!$C$6+HFC!Z327+PFC!Z327+'SF6'!Z327</f>
        <v>0</v>
      </c>
      <c r="AA327" s="94">
        <f>+'CO2'!AA327+'abs CO2'!AA327+'CH4'!AA327*PCG!$C$5+N2O!AA327*PCG!$C$6+HFC!AA327+PFC!AA327+'SF6'!AA327</f>
        <v>0</v>
      </c>
      <c r="AB327" s="94">
        <f>+'CO2'!AB327+'abs CO2'!AB327+'CH4'!AB327*PCG!$C$5+N2O!AB327*PCG!$C$6+HFC!AB327+PFC!AB327+'SF6'!AB327</f>
        <v>0</v>
      </c>
      <c r="AC327" s="94">
        <f>+'CO2'!AC327+'abs CO2'!AC327+'CH4'!AC327*PCG!$C$5+N2O!AC327*PCG!$C$6+HFC!AC327+PFC!AC327+'SF6'!AC327</f>
        <v>0</v>
      </c>
      <c r="AD327" s="94">
        <f>+'CO2'!AD327+'abs CO2'!AD327+'CH4'!AD327*PCG!$C$5+N2O!AD327*PCG!$C$6+HFC!AD327+PFC!AD327+'SF6'!AD327</f>
        <v>0</v>
      </c>
      <c r="AE327" s="94">
        <f>+'CO2'!AE327+'abs CO2'!AE327+'CH4'!AE327*PCG!$C$5+N2O!AE327*PCG!$C$6+HFC!AE327+PFC!AE327+'SF6'!AE327</f>
        <v>0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-1.4457559549100407</v>
      </c>
      <c r="D328" s="33">
        <f t="shared" si="80"/>
        <v>-1.4457559549100407</v>
      </c>
      <c r="E328" s="33">
        <f t="shared" si="80"/>
        <v>-1.4457559549100407</v>
      </c>
      <c r="F328" s="33">
        <f t="shared" si="80"/>
        <v>-1.4457559549100407</v>
      </c>
      <c r="G328" s="33">
        <f t="shared" si="80"/>
        <v>-1.4457559549100407</v>
      </c>
      <c r="H328" s="33">
        <f t="shared" si="80"/>
        <v>-1.4457559549100407</v>
      </c>
      <c r="I328" s="33">
        <f t="shared" si="80"/>
        <v>-1.4457559549100407</v>
      </c>
      <c r="J328" s="33">
        <f t="shared" si="80"/>
        <v>-1.4457559549100407</v>
      </c>
      <c r="K328" s="33">
        <f t="shared" si="80"/>
        <v>-1.4457559549100407</v>
      </c>
      <c r="L328" s="33">
        <f t="shared" si="80"/>
        <v>-1.4457559549100407</v>
      </c>
      <c r="M328" s="33">
        <f t="shared" si="80"/>
        <v>-1.4457559549100407</v>
      </c>
      <c r="N328" s="33">
        <f t="shared" si="80"/>
        <v>-1.4457559549100407</v>
      </c>
      <c r="O328" s="33">
        <f t="shared" si="80"/>
        <v>-1.4457559549100407</v>
      </c>
      <c r="P328" s="33">
        <f t="shared" si="80"/>
        <v>-1.4457559549100407</v>
      </c>
      <c r="Q328" s="33">
        <f t="shared" si="80"/>
        <v>-1.4457559549100407</v>
      </c>
      <c r="R328" s="33">
        <f t="shared" si="80"/>
        <v>-1.4457559549100407</v>
      </c>
      <c r="S328" s="33">
        <f t="shared" si="80"/>
        <v>-1.4457559549100407</v>
      </c>
      <c r="T328" s="33">
        <f t="shared" si="80"/>
        <v>-1.4457559549100407</v>
      </c>
      <c r="U328" s="33">
        <f t="shared" si="80"/>
        <v>-1.4457559549100407</v>
      </c>
      <c r="V328" s="33">
        <f t="shared" si="80"/>
        <v>-1.4457559549100407</v>
      </c>
      <c r="W328" s="33">
        <f t="shared" si="80"/>
        <v>-1.4457559549100407</v>
      </c>
      <c r="X328" s="33">
        <f t="shared" si="80"/>
        <v>-1.4457559549100407</v>
      </c>
      <c r="Y328" s="33">
        <f t="shared" si="80"/>
        <v>-1.4457559549100407</v>
      </c>
      <c r="Z328" s="33">
        <f t="shared" si="80"/>
        <v>-1.4457559549100407</v>
      </c>
      <c r="AA328" s="33">
        <f t="shared" si="80"/>
        <v>-1.4457559549100407</v>
      </c>
      <c r="AB328" s="33">
        <f t="shared" si="80"/>
        <v>-1.4457559549100407</v>
      </c>
      <c r="AC328" s="33">
        <f t="shared" si="80"/>
        <v>-1.4457559549100407</v>
      </c>
      <c r="AD328" s="33">
        <f t="shared" si="80"/>
        <v>-1.4457559549100407</v>
      </c>
      <c r="AE328" s="33">
        <f t="shared" si="80"/>
        <v>-1.4457559549100407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0</v>
      </c>
      <c r="D332" s="94">
        <f>+'CO2'!D332+'abs CO2'!D332+'CH4'!D332*PCG!$C$5+N2O!D332*PCG!$C$6+HFC!D332+PFC!D332+'SF6'!D332</f>
        <v>0</v>
      </c>
      <c r="E332" s="94">
        <f>+'CO2'!E332+'abs CO2'!E332+'CH4'!E332*PCG!$C$5+N2O!E332*PCG!$C$6+HFC!E332+PFC!E332+'SF6'!E332</f>
        <v>0</v>
      </c>
      <c r="F332" s="94">
        <f>+'CO2'!F332+'abs CO2'!F332+'CH4'!F332*PCG!$C$5+N2O!F332*PCG!$C$6+HFC!F332+PFC!F332+'SF6'!F332</f>
        <v>0</v>
      </c>
      <c r="G332" s="94">
        <f>+'CO2'!G332+'abs CO2'!G332+'CH4'!G332*PCG!$C$5+N2O!G332*PCG!$C$6+HFC!G332+PFC!G332+'SF6'!G332</f>
        <v>0</v>
      </c>
      <c r="H332" s="94">
        <f>+'CO2'!H332+'abs CO2'!H332+'CH4'!H332*PCG!$C$5+N2O!H332*PCG!$C$6+HFC!H332+PFC!H332+'SF6'!H332</f>
        <v>0</v>
      </c>
      <c r="I332" s="94">
        <f>+'CO2'!I332+'abs CO2'!I332+'CH4'!I332*PCG!$C$5+N2O!I332*PCG!$C$6+HFC!I332+PFC!I332+'SF6'!I332</f>
        <v>0</v>
      </c>
      <c r="J332" s="94">
        <f>+'CO2'!J332+'abs CO2'!J332+'CH4'!J332*PCG!$C$5+N2O!J332*PCG!$C$6+HFC!J332+PFC!J332+'SF6'!J332</f>
        <v>0</v>
      </c>
      <c r="K332" s="94">
        <f>+'CO2'!K332+'abs CO2'!K332+'CH4'!K332*PCG!$C$5+N2O!K332*PCG!$C$6+HFC!K332+PFC!K332+'SF6'!K332</f>
        <v>0</v>
      </c>
      <c r="L332" s="94">
        <f>+'CO2'!L332+'abs CO2'!L332+'CH4'!L332*PCG!$C$5+N2O!L332*PCG!$C$6+HFC!L332+PFC!L332+'SF6'!L332</f>
        <v>0</v>
      </c>
      <c r="M332" s="94">
        <f>+'CO2'!M332+'abs CO2'!M332+'CH4'!M332*PCG!$C$5+N2O!M332*PCG!$C$6+HFC!M332+PFC!M332+'SF6'!M332</f>
        <v>0</v>
      </c>
      <c r="N332" s="94">
        <f>+'CO2'!N332+'abs CO2'!N332+'CH4'!N332*PCG!$C$5+N2O!N332*PCG!$C$6+HFC!N332+PFC!N332+'SF6'!N332</f>
        <v>0</v>
      </c>
      <c r="O332" s="94">
        <f>+'CO2'!O332+'abs CO2'!O332+'CH4'!O332*PCG!$C$5+N2O!O332*PCG!$C$6+HFC!O332+PFC!O332+'SF6'!O332</f>
        <v>0</v>
      </c>
      <c r="P332" s="94">
        <f>+'CO2'!P332+'abs CO2'!P332+'CH4'!P332*PCG!$C$5+N2O!P332*PCG!$C$6+HFC!P332+PFC!P332+'SF6'!P332</f>
        <v>0</v>
      </c>
      <c r="Q332" s="94">
        <f>+'CO2'!Q332+'abs CO2'!Q332+'CH4'!Q332*PCG!$C$5+N2O!Q332*PCG!$C$6+HFC!Q332+PFC!Q332+'SF6'!Q332</f>
        <v>0</v>
      </c>
      <c r="R332" s="94">
        <f>+'CO2'!R332+'abs CO2'!R332+'CH4'!R332*PCG!$C$5+N2O!R332*PCG!$C$6+HFC!R332+PFC!R332+'SF6'!R332</f>
        <v>0</v>
      </c>
      <c r="S332" s="94">
        <f>+'CO2'!S332+'abs CO2'!S332+'CH4'!S332*PCG!$C$5+N2O!S332*PCG!$C$6+HFC!S332+PFC!S332+'SF6'!S332</f>
        <v>0</v>
      </c>
      <c r="T332" s="94">
        <f>+'CO2'!T332+'abs CO2'!T332+'CH4'!T332*PCG!$C$5+N2O!T332*PCG!$C$6+HFC!T332+PFC!T332+'SF6'!T332</f>
        <v>0</v>
      </c>
      <c r="U332" s="94">
        <f>+'CO2'!U332+'abs CO2'!U332+'CH4'!U332*PCG!$C$5+N2O!U332*PCG!$C$6+HFC!U332+PFC!U332+'SF6'!U332</f>
        <v>0</v>
      </c>
      <c r="V332" s="94">
        <f>+'CO2'!V332+'abs CO2'!V332+'CH4'!V332*PCG!$C$5+N2O!V332*PCG!$C$6+HFC!V332+PFC!V332+'SF6'!V332</f>
        <v>0</v>
      </c>
      <c r="W332" s="94">
        <f>+'CO2'!W332+'abs CO2'!W332+'CH4'!W332*PCG!$C$5+N2O!W332*PCG!$C$6+HFC!W332+PFC!W332+'SF6'!W332</f>
        <v>0</v>
      </c>
      <c r="X332" s="94">
        <f>+'CO2'!X332+'abs CO2'!X332+'CH4'!X332*PCG!$C$5+N2O!X332*PCG!$C$6+HFC!X332+PFC!X332+'SF6'!X332</f>
        <v>0</v>
      </c>
      <c r="Y332" s="94">
        <f>+'CO2'!Y332+'abs CO2'!Y332+'CH4'!Y332*PCG!$C$5+N2O!Y332*PCG!$C$6+HFC!Y332+PFC!Y332+'SF6'!Y332</f>
        <v>0</v>
      </c>
      <c r="Z332" s="94">
        <f>+'CO2'!Z332+'abs CO2'!Z332+'CH4'!Z332*PCG!$C$5+N2O!Z332*PCG!$C$6+HFC!Z332+PFC!Z332+'SF6'!Z332</f>
        <v>0</v>
      </c>
      <c r="AA332" s="94">
        <f>+'CO2'!AA332+'abs CO2'!AA332+'CH4'!AA332*PCG!$C$5+N2O!AA332*PCG!$C$6+HFC!AA332+PFC!AA332+'SF6'!AA332</f>
        <v>0</v>
      </c>
      <c r="AB332" s="94">
        <f>+'CO2'!AB332+'abs CO2'!AB332+'CH4'!AB332*PCG!$C$5+N2O!AB332*PCG!$C$6+HFC!AB332+PFC!AB332+'SF6'!AB332</f>
        <v>0</v>
      </c>
      <c r="AC332" s="94">
        <f>+'CO2'!AC332+'abs CO2'!AC332+'CH4'!AC332*PCG!$C$5+N2O!AC332*PCG!$C$6+HFC!AC332+PFC!AC332+'SF6'!AC332</f>
        <v>0</v>
      </c>
      <c r="AD332" s="94">
        <f>+'CO2'!AD332+'abs CO2'!AD332+'CH4'!AD332*PCG!$C$5+N2O!AD332*PCG!$C$6+HFC!AD332+PFC!AD332+'SF6'!AD332</f>
        <v>0</v>
      </c>
      <c r="AE332" s="94">
        <f>+'CO2'!AE332+'abs CO2'!AE332+'CH4'!AE332*PCG!$C$5+N2O!AE332*PCG!$C$6+HFC!AE332+PFC!AE332+'SF6'!AE332</f>
        <v>0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0</v>
      </c>
      <c r="D334" s="94">
        <f>+'CO2'!D334+'abs CO2'!D334+'CH4'!D334*PCG!$C$5+N2O!D334*PCG!$C$6+HFC!D334+PFC!D334+'SF6'!D334</f>
        <v>0</v>
      </c>
      <c r="E334" s="94">
        <f>+'CO2'!E334+'abs CO2'!E334+'CH4'!E334*PCG!$C$5+N2O!E334*PCG!$C$6+HFC!E334+PFC!E334+'SF6'!E334</f>
        <v>0</v>
      </c>
      <c r="F334" s="94">
        <f>+'CO2'!F334+'abs CO2'!F334+'CH4'!F334*PCG!$C$5+N2O!F334*PCG!$C$6+HFC!F334+PFC!F334+'SF6'!F334</f>
        <v>0</v>
      </c>
      <c r="G334" s="94">
        <f>+'CO2'!G334+'abs CO2'!G334+'CH4'!G334*PCG!$C$5+N2O!G334*PCG!$C$6+HFC!G334+PFC!G334+'SF6'!G334</f>
        <v>0</v>
      </c>
      <c r="H334" s="94">
        <f>+'CO2'!H334+'abs CO2'!H334+'CH4'!H334*PCG!$C$5+N2O!H334*PCG!$C$6+HFC!H334+PFC!H334+'SF6'!H334</f>
        <v>0</v>
      </c>
      <c r="I334" s="94">
        <f>+'CO2'!I334+'abs CO2'!I334+'CH4'!I334*PCG!$C$5+N2O!I334*PCG!$C$6+HFC!I334+PFC!I334+'SF6'!I334</f>
        <v>0</v>
      </c>
      <c r="J334" s="94">
        <f>+'CO2'!J334+'abs CO2'!J334+'CH4'!J334*PCG!$C$5+N2O!J334*PCG!$C$6+HFC!J334+PFC!J334+'SF6'!J334</f>
        <v>0</v>
      </c>
      <c r="K334" s="94">
        <f>+'CO2'!K334+'abs CO2'!K334+'CH4'!K334*PCG!$C$5+N2O!K334*PCG!$C$6+HFC!K334+PFC!K334+'SF6'!K334</f>
        <v>0</v>
      </c>
      <c r="L334" s="94">
        <f>+'CO2'!L334+'abs CO2'!L334+'CH4'!L334*PCG!$C$5+N2O!L334*PCG!$C$6+HFC!L334+PFC!L334+'SF6'!L334</f>
        <v>0</v>
      </c>
      <c r="M334" s="94">
        <f>+'CO2'!M334+'abs CO2'!M334+'CH4'!M334*PCG!$C$5+N2O!M334*PCG!$C$6+HFC!M334+PFC!M334+'SF6'!M334</f>
        <v>0</v>
      </c>
      <c r="N334" s="94">
        <f>+'CO2'!N334+'abs CO2'!N334+'CH4'!N334*PCG!$C$5+N2O!N334*PCG!$C$6+HFC!N334+PFC!N334+'SF6'!N334</f>
        <v>0</v>
      </c>
      <c r="O334" s="94">
        <f>+'CO2'!O334+'abs CO2'!O334+'CH4'!O334*PCG!$C$5+N2O!O334*PCG!$C$6+HFC!O334+PFC!O334+'SF6'!O334</f>
        <v>0</v>
      </c>
      <c r="P334" s="94">
        <f>+'CO2'!P334+'abs CO2'!P334+'CH4'!P334*PCG!$C$5+N2O!P334*PCG!$C$6+HFC!P334+PFC!P334+'SF6'!P334</f>
        <v>0</v>
      </c>
      <c r="Q334" s="94">
        <f>+'CO2'!Q334+'abs CO2'!Q334+'CH4'!Q334*PCG!$C$5+N2O!Q334*PCG!$C$6+HFC!Q334+PFC!Q334+'SF6'!Q334</f>
        <v>0</v>
      </c>
      <c r="R334" s="94">
        <f>+'CO2'!R334+'abs CO2'!R334+'CH4'!R334*PCG!$C$5+N2O!R334*PCG!$C$6+HFC!R334+PFC!R334+'SF6'!R334</f>
        <v>0</v>
      </c>
      <c r="S334" s="94">
        <f>+'CO2'!S334+'abs CO2'!S334+'CH4'!S334*PCG!$C$5+N2O!S334*PCG!$C$6+HFC!S334+PFC!S334+'SF6'!S334</f>
        <v>0</v>
      </c>
      <c r="T334" s="94">
        <f>+'CO2'!T334+'abs CO2'!T334+'CH4'!T334*PCG!$C$5+N2O!T334*PCG!$C$6+HFC!T334+PFC!T334+'SF6'!T334</f>
        <v>0</v>
      </c>
      <c r="U334" s="94">
        <f>+'CO2'!U334+'abs CO2'!U334+'CH4'!U334*PCG!$C$5+N2O!U334*PCG!$C$6+HFC!U334+PFC!U334+'SF6'!U334</f>
        <v>0</v>
      </c>
      <c r="V334" s="94">
        <f>+'CO2'!V334+'abs CO2'!V334+'CH4'!V334*PCG!$C$5+N2O!V334*PCG!$C$6+HFC!V334+PFC!V334+'SF6'!V334</f>
        <v>0</v>
      </c>
      <c r="W334" s="94">
        <f>+'CO2'!W334+'abs CO2'!W334+'CH4'!W334*PCG!$C$5+N2O!W334*PCG!$C$6+HFC!W334+PFC!W334+'SF6'!W334</f>
        <v>0</v>
      </c>
      <c r="X334" s="94">
        <f>+'CO2'!X334+'abs CO2'!X334+'CH4'!X334*PCG!$C$5+N2O!X334*PCG!$C$6+HFC!X334+PFC!X334+'SF6'!X334</f>
        <v>0</v>
      </c>
      <c r="Y334" s="94">
        <f>+'CO2'!Y334+'abs CO2'!Y334+'CH4'!Y334*PCG!$C$5+N2O!Y334*PCG!$C$6+HFC!Y334+PFC!Y334+'SF6'!Y334</f>
        <v>0</v>
      </c>
      <c r="Z334" s="94">
        <f>+'CO2'!Z334+'abs CO2'!Z334+'CH4'!Z334*PCG!$C$5+N2O!Z334*PCG!$C$6+HFC!Z334+PFC!Z334+'SF6'!Z334</f>
        <v>0</v>
      </c>
      <c r="AA334" s="94">
        <f>+'CO2'!AA334+'abs CO2'!AA334+'CH4'!AA334*PCG!$C$5+N2O!AA334*PCG!$C$6+HFC!AA334+PFC!AA334+'SF6'!AA334</f>
        <v>0</v>
      </c>
      <c r="AB334" s="94">
        <f>+'CO2'!AB334+'abs CO2'!AB334+'CH4'!AB334*PCG!$C$5+N2O!AB334*PCG!$C$6+HFC!AB334+PFC!AB334+'SF6'!AB334</f>
        <v>0</v>
      </c>
      <c r="AC334" s="94">
        <f>+'CO2'!AC334+'abs CO2'!AC334+'CH4'!AC334*PCG!$C$5+N2O!AC334*PCG!$C$6+HFC!AC334+PFC!AC334+'SF6'!AC334</f>
        <v>0</v>
      </c>
      <c r="AD334" s="94">
        <f>+'CO2'!AD334+'abs CO2'!AD334+'CH4'!AD334*PCG!$C$5+N2O!AD334*PCG!$C$6+HFC!AD334+PFC!AD334+'SF6'!AD334</f>
        <v>0</v>
      </c>
      <c r="AE334" s="94">
        <f>+'CO2'!AE334+'abs CO2'!AE334+'CH4'!AE334*PCG!$C$5+N2O!AE334*PCG!$C$6+HFC!AE334+PFC!AE334+'SF6'!AE334</f>
        <v>0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0</v>
      </c>
      <c r="D338" s="94">
        <f>+'CO2'!D338+'abs CO2'!D338+'CH4'!D338*PCG!$C$5+N2O!D338*PCG!$C$6+HFC!D338+PFC!D338+'SF6'!D338</f>
        <v>0</v>
      </c>
      <c r="E338" s="94">
        <f>+'CO2'!E338+'abs CO2'!E338+'CH4'!E338*PCG!$C$5+N2O!E338*PCG!$C$6+HFC!E338+PFC!E338+'SF6'!E338</f>
        <v>0</v>
      </c>
      <c r="F338" s="94">
        <f>+'CO2'!F338+'abs CO2'!F338+'CH4'!F338*PCG!$C$5+N2O!F338*PCG!$C$6+HFC!F338+PFC!F338+'SF6'!F338</f>
        <v>0</v>
      </c>
      <c r="G338" s="94">
        <f>+'CO2'!G338+'abs CO2'!G338+'CH4'!G338*PCG!$C$5+N2O!G338*PCG!$C$6+HFC!G338+PFC!G338+'SF6'!G338</f>
        <v>0</v>
      </c>
      <c r="H338" s="94">
        <f>+'CO2'!H338+'abs CO2'!H338+'CH4'!H338*PCG!$C$5+N2O!H338*PCG!$C$6+HFC!H338+PFC!H338+'SF6'!H338</f>
        <v>0</v>
      </c>
      <c r="I338" s="94">
        <f>+'CO2'!I338+'abs CO2'!I338+'CH4'!I338*PCG!$C$5+N2O!I338*PCG!$C$6+HFC!I338+PFC!I338+'SF6'!I338</f>
        <v>0</v>
      </c>
      <c r="J338" s="94">
        <f>+'CO2'!J338+'abs CO2'!J338+'CH4'!J338*PCG!$C$5+N2O!J338*PCG!$C$6+HFC!J338+PFC!J338+'SF6'!J338</f>
        <v>0</v>
      </c>
      <c r="K338" s="94">
        <f>+'CO2'!K338+'abs CO2'!K338+'CH4'!K338*PCG!$C$5+N2O!K338*PCG!$C$6+HFC!K338+PFC!K338+'SF6'!K338</f>
        <v>0</v>
      </c>
      <c r="L338" s="94">
        <f>+'CO2'!L338+'abs CO2'!L338+'CH4'!L338*PCG!$C$5+N2O!L338*PCG!$C$6+HFC!L338+PFC!L338+'SF6'!L338</f>
        <v>0</v>
      </c>
      <c r="M338" s="94">
        <f>+'CO2'!M338+'abs CO2'!M338+'CH4'!M338*PCG!$C$5+N2O!M338*PCG!$C$6+HFC!M338+PFC!M338+'SF6'!M338</f>
        <v>0</v>
      </c>
      <c r="N338" s="94">
        <f>+'CO2'!N338+'abs CO2'!N338+'CH4'!N338*PCG!$C$5+N2O!N338*PCG!$C$6+HFC!N338+PFC!N338+'SF6'!N338</f>
        <v>0</v>
      </c>
      <c r="O338" s="94">
        <f>+'CO2'!O338+'abs CO2'!O338+'CH4'!O338*PCG!$C$5+N2O!O338*PCG!$C$6+HFC!O338+PFC!O338+'SF6'!O338</f>
        <v>0</v>
      </c>
      <c r="P338" s="94">
        <f>+'CO2'!P338+'abs CO2'!P338+'CH4'!P338*PCG!$C$5+N2O!P338*PCG!$C$6+HFC!P338+PFC!P338+'SF6'!P338</f>
        <v>0</v>
      </c>
      <c r="Q338" s="94">
        <f>+'CO2'!Q338+'abs CO2'!Q338+'CH4'!Q338*PCG!$C$5+N2O!Q338*PCG!$C$6+HFC!Q338+PFC!Q338+'SF6'!Q338</f>
        <v>0</v>
      </c>
      <c r="R338" s="94">
        <f>+'CO2'!R338+'abs CO2'!R338+'CH4'!R338*PCG!$C$5+N2O!R338*PCG!$C$6+HFC!R338+PFC!R338+'SF6'!R338</f>
        <v>0</v>
      </c>
      <c r="S338" s="94">
        <f>+'CO2'!S338+'abs CO2'!S338+'CH4'!S338*PCG!$C$5+N2O!S338*PCG!$C$6+HFC!S338+PFC!S338+'SF6'!S338</f>
        <v>0</v>
      </c>
      <c r="T338" s="94">
        <f>+'CO2'!T338+'abs CO2'!T338+'CH4'!T338*PCG!$C$5+N2O!T338*PCG!$C$6+HFC!T338+PFC!T338+'SF6'!T338</f>
        <v>0</v>
      </c>
      <c r="U338" s="94">
        <f>+'CO2'!U338+'abs CO2'!U338+'CH4'!U338*PCG!$C$5+N2O!U338*PCG!$C$6+HFC!U338+PFC!U338+'SF6'!U338</f>
        <v>0</v>
      </c>
      <c r="V338" s="94">
        <f>+'CO2'!V338+'abs CO2'!V338+'CH4'!V338*PCG!$C$5+N2O!V338*PCG!$C$6+HFC!V338+PFC!V338+'SF6'!V338</f>
        <v>0</v>
      </c>
      <c r="W338" s="94">
        <f>+'CO2'!W338+'abs CO2'!W338+'CH4'!W338*PCG!$C$5+N2O!W338*PCG!$C$6+HFC!W338+PFC!W338+'SF6'!W338</f>
        <v>0</v>
      </c>
      <c r="X338" s="94">
        <f>+'CO2'!X338+'abs CO2'!X338+'CH4'!X338*PCG!$C$5+N2O!X338*PCG!$C$6+HFC!X338+PFC!X338+'SF6'!X338</f>
        <v>0</v>
      </c>
      <c r="Y338" s="94">
        <f>+'CO2'!Y338+'abs CO2'!Y338+'CH4'!Y338*PCG!$C$5+N2O!Y338*PCG!$C$6+HFC!Y338+PFC!Y338+'SF6'!Y338</f>
        <v>0</v>
      </c>
      <c r="Z338" s="94">
        <f>+'CO2'!Z338+'abs CO2'!Z338+'CH4'!Z338*PCG!$C$5+N2O!Z338*PCG!$C$6+HFC!Z338+PFC!Z338+'SF6'!Z338</f>
        <v>0</v>
      </c>
      <c r="AA338" s="94">
        <f>+'CO2'!AA338+'abs CO2'!AA338+'CH4'!AA338*PCG!$C$5+N2O!AA338*PCG!$C$6+HFC!AA338+PFC!AA338+'SF6'!AA338</f>
        <v>0</v>
      </c>
      <c r="AB338" s="94">
        <f>+'CO2'!AB338+'abs CO2'!AB338+'CH4'!AB338*PCG!$C$5+N2O!AB338*PCG!$C$6+HFC!AB338+PFC!AB338+'SF6'!AB338</f>
        <v>0</v>
      </c>
      <c r="AC338" s="94">
        <f>+'CO2'!AC338+'abs CO2'!AC338+'CH4'!AC338*PCG!$C$5+N2O!AC338*PCG!$C$6+HFC!AC338+PFC!AC338+'SF6'!AC338</f>
        <v>0</v>
      </c>
      <c r="AD338" s="94">
        <f>+'CO2'!AD338+'abs CO2'!AD338+'CH4'!AD338*PCG!$C$5+N2O!AD338*PCG!$C$6+HFC!AD338+PFC!AD338+'SF6'!AD338</f>
        <v>0</v>
      </c>
      <c r="AE338" s="94">
        <f>+'CO2'!AE338+'abs CO2'!AE338+'CH4'!AE338*PCG!$C$5+N2O!AE338*PCG!$C$6+HFC!AE338+PFC!AE338+'SF6'!AE338</f>
        <v>0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-1.4457559549100407</v>
      </c>
      <c r="D340" s="94">
        <f>+'CO2'!D340+'abs CO2'!D340+'CH4'!D340*PCG!$C$5+N2O!D340*PCG!$C$6+HFC!D340+PFC!D340+'SF6'!D340</f>
        <v>-1.4457559549100407</v>
      </c>
      <c r="E340" s="94">
        <f>+'CO2'!E340+'abs CO2'!E340+'CH4'!E340*PCG!$C$5+N2O!E340*PCG!$C$6+HFC!E340+PFC!E340+'SF6'!E340</f>
        <v>-1.4457559549100407</v>
      </c>
      <c r="F340" s="94">
        <f>+'CO2'!F340+'abs CO2'!F340+'CH4'!F340*PCG!$C$5+N2O!F340*PCG!$C$6+HFC!F340+PFC!F340+'SF6'!F340</f>
        <v>-1.4457559549100407</v>
      </c>
      <c r="G340" s="94">
        <f>+'CO2'!G340+'abs CO2'!G340+'CH4'!G340*PCG!$C$5+N2O!G340*PCG!$C$6+HFC!G340+PFC!G340+'SF6'!G340</f>
        <v>-1.4457559549100407</v>
      </c>
      <c r="H340" s="94">
        <f>+'CO2'!H340+'abs CO2'!H340+'CH4'!H340*PCG!$C$5+N2O!H340*PCG!$C$6+HFC!H340+PFC!H340+'SF6'!H340</f>
        <v>-1.4457559549100407</v>
      </c>
      <c r="I340" s="94">
        <f>+'CO2'!I340+'abs CO2'!I340+'CH4'!I340*PCG!$C$5+N2O!I340*PCG!$C$6+HFC!I340+PFC!I340+'SF6'!I340</f>
        <v>-1.4457559549100407</v>
      </c>
      <c r="J340" s="94">
        <f>+'CO2'!J340+'abs CO2'!J340+'CH4'!J340*PCG!$C$5+N2O!J340*PCG!$C$6+HFC!J340+PFC!J340+'SF6'!J340</f>
        <v>-1.4457559549100407</v>
      </c>
      <c r="K340" s="94">
        <f>+'CO2'!K340+'abs CO2'!K340+'CH4'!K340*PCG!$C$5+N2O!K340*PCG!$C$6+HFC!K340+PFC!K340+'SF6'!K340</f>
        <v>-1.4457559549100407</v>
      </c>
      <c r="L340" s="94">
        <f>+'CO2'!L340+'abs CO2'!L340+'CH4'!L340*PCG!$C$5+N2O!L340*PCG!$C$6+HFC!L340+PFC!L340+'SF6'!L340</f>
        <v>-1.4457559549100407</v>
      </c>
      <c r="M340" s="94">
        <f>+'CO2'!M340+'abs CO2'!M340+'CH4'!M340*PCG!$C$5+N2O!M340*PCG!$C$6+HFC!M340+PFC!M340+'SF6'!M340</f>
        <v>-1.4457559549100407</v>
      </c>
      <c r="N340" s="94">
        <f>+'CO2'!N340+'abs CO2'!N340+'CH4'!N340*PCG!$C$5+N2O!N340*PCG!$C$6+HFC!N340+PFC!N340+'SF6'!N340</f>
        <v>-1.4457559549100407</v>
      </c>
      <c r="O340" s="94">
        <f>+'CO2'!O340+'abs CO2'!O340+'CH4'!O340*PCG!$C$5+N2O!O340*PCG!$C$6+HFC!O340+PFC!O340+'SF6'!O340</f>
        <v>-1.4457559549100407</v>
      </c>
      <c r="P340" s="94">
        <f>+'CO2'!P340+'abs CO2'!P340+'CH4'!P340*PCG!$C$5+N2O!P340*PCG!$C$6+HFC!P340+PFC!P340+'SF6'!P340</f>
        <v>-1.4457559549100407</v>
      </c>
      <c r="Q340" s="94">
        <f>+'CO2'!Q340+'abs CO2'!Q340+'CH4'!Q340*PCG!$C$5+N2O!Q340*PCG!$C$6+HFC!Q340+PFC!Q340+'SF6'!Q340</f>
        <v>-1.4457559549100407</v>
      </c>
      <c r="R340" s="94">
        <f>+'CO2'!R340+'abs CO2'!R340+'CH4'!R340*PCG!$C$5+N2O!R340*PCG!$C$6+HFC!R340+PFC!R340+'SF6'!R340</f>
        <v>-1.4457559549100407</v>
      </c>
      <c r="S340" s="94">
        <f>+'CO2'!S340+'abs CO2'!S340+'CH4'!S340*PCG!$C$5+N2O!S340*PCG!$C$6+HFC!S340+PFC!S340+'SF6'!S340</f>
        <v>-1.4457559549100407</v>
      </c>
      <c r="T340" s="94">
        <f>+'CO2'!T340+'abs CO2'!T340+'CH4'!T340*PCG!$C$5+N2O!T340*PCG!$C$6+HFC!T340+PFC!T340+'SF6'!T340</f>
        <v>-1.4457559549100407</v>
      </c>
      <c r="U340" s="94">
        <f>+'CO2'!U340+'abs CO2'!U340+'CH4'!U340*PCG!$C$5+N2O!U340*PCG!$C$6+HFC!U340+PFC!U340+'SF6'!U340</f>
        <v>-1.4457559549100407</v>
      </c>
      <c r="V340" s="94">
        <f>+'CO2'!V340+'abs CO2'!V340+'CH4'!V340*PCG!$C$5+N2O!V340*PCG!$C$6+HFC!V340+PFC!V340+'SF6'!V340</f>
        <v>-1.4457559549100407</v>
      </c>
      <c r="W340" s="94">
        <f>+'CO2'!W340+'abs CO2'!W340+'CH4'!W340*PCG!$C$5+N2O!W340*PCG!$C$6+HFC!W340+PFC!W340+'SF6'!W340</f>
        <v>-1.4457559549100407</v>
      </c>
      <c r="X340" s="94">
        <f>+'CO2'!X340+'abs CO2'!X340+'CH4'!X340*PCG!$C$5+N2O!X340*PCG!$C$6+HFC!X340+PFC!X340+'SF6'!X340</f>
        <v>-1.4457559549100407</v>
      </c>
      <c r="Y340" s="94">
        <f>+'CO2'!Y340+'abs CO2'!Y340+'CH4'!Y340*PCG!$C$5+N2O!Y340*PCG!$C$6+HFC!Y340+PFC!Y340+'SF6'!Y340</f>
        <v>-1.4457559549100407</v>
      </c>
      <c r="Z340" s="94">
        <f>+'CO2'!Z340+'abs CO2'!Z340+'CH4'!Z340*PCG!$C$5+N2O!Z340*PCG!$C$6+HFC!Z340+PFC!Z340+'SF6'!Z340</f>
        <v>-1.4457559549100407</v>
      </c>
      <c r="AA340" s="94">
        <f>+'CO2'!AA340+'abs CO2'!AA340+'CH4'!AA340*PCG!$C$5+N2O!AA340*PCG!$C$6+HFC!AA340+PFC!AA340+'SF6'!AA340</f>
        <v>-1.4457559549100407</v>
      </c>
      <c r="AB340" s="94">
        <f>+'CO2'!AB340+'abs CO2'!AB340+'CH4'!AB340*PCG!$C$5+N2O!AB340*PCG!$C$6+HFC!AB340+PFC!AB340+'SF6'!AB340</f>
        <v>-1.4457559549100407</v>
      </c>
      <c r="AC340" s="94">
        <f>+'CO2'!AC340+'abs CO2'!AC340+'CH4'!AC340*PCG!$C$5+N2O!AC340*PCG!$C$6+HFC!AC340+PFC!AC340+'SF6'!AC340</f>
        <v>-1.4457559549100407</v>
      </c>
      <c r="AD340" s="94">
        <f>+'CO2'!AD340+'abs CO2'!AD340+'CH4'!AD340*PCG!$C$5+N2O!AD340*PCG!$C$6+HFC!AD340+PFC!AD340+'SF6'!AD340</f>
        <v>-1.4457559549100407</v>
      </c>
      <c r="AE340" s="94">
        <f>+'CO2'!AE340+'abs CO2'!AE340+'CH4'!AE340*PCG!$C$5+N2O!AE340*PCG!$C$6+HFC!AE340+PFC!AE340+'SF6'!AE340</f>
        <v>-1.4457559549100407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-0.60444179324457903</v>
      </c>
      <c r="D341" s="33">
        <f t="shared" si="81"/>
        <v>-0.60444179324457903</v>
      </c>
      <c r="E341" s="33">
        <f t="shared" si="81"/>
        <v>-0.60444179324457903</v>
      </c>
      <c r="F341" s="33">
        <f t="shared" si="81"/>
        <v>-0.60444179324457903</v>
      </c>
      <c r="G341" s="33">
        <f t="shared" si="81"/>
        <v>-0.60444179324457903</v>
      </c>
      <c r="H341" s="33">
        <f t="shared" si="81"/>
        <v>-2.071220167565814</v>
      </c>
      <c r="I341" s="33">
        <f t="shared" si="81"/>
        <v>-4.0223483216543965</v>
      </c>
      <c r="J341" s="33">
        <f t="shared" si="81"/>
        <v>-5.6959161837184507</v>
      </c>
      <c r="K341" s="33">
        <f t="shared" si="81"/>
        <v>-7.0856643812000906</v>
      </c>
      <c r="L341" s="33">
        <f t="shared" si="81"/>
        <v>-8.0237547427267124</v>
      </c>
      <c r="M341" s="33">
        <f t="shared" si="81"/>
        <v>-14.052263259794785</v>
      </c>
      <c r="N341" s="33">
        <f t="shared" si="81"/>
        <v>-14.437818669686861</v>
      </c>
      <c r="O341" s="33">
        <f t="shared" si="81"/>
        <v>-18.324610234251509</v>
      </c>
      <c r="P341" s="33">
        <f t="shared" si="81"/>
        <v>-25.056681018420473</v>
      </c>
      <c r="Q341" s="33">
        <f t="shared" si="81"/>
        <v>-29.734452069945831</v>
      </c>
      <c r="R341" s="33">
        <f t="shared" si="81"/>
        <v>-36.199171584131292</v>
      </c>
      <c r="S341" s="33">
        <f t="shared" si="81"/>
        <v>-42.663213536741182</v>
      </c>
      <c r="T341" s="33">
        <f t="shared" si="81"/>
        <v>-43.552308833481355</v>
      </c>
      <c r="U341" s="33">
        <f t="shared" si="81"/>
        <v>-43.824957196006871</v>
      </c>
      <c r="V341" s="33">
        <f t="shared" si="81"/>
        <v>-45.130453829081198</v>
      </c>
      <c r="W341" s="33">
        <f t="shared" si="81"/>
        <v>-47.958358970190105</v>
      </c>
      <c r="X341" s="33">
        <f t="shared" si="81"/>
        <v>-48.268255031080287</v>
      </c>
      <c r="Y341" s="33">
        <f t="shared" si="81"/>
        <v>-53.322515195400484</v>
      </c>
      <c r="Z341" s="33">
        <f t="shared" si="81"/>
        <v>-59.131398096928997</v>
      </c>
      <c r="AA341" s="33">
        <f t="shared" si="81"/>
        <v>-67.050168259542417</v>
      </c>
      <c r="AB341" s="33">
        <f t="shared" si="81"/>
        <v>-71.946796245170532</v>
      </c>
      <c r="AC341" s="33">
        <f t="shared" si="81"/>
        <v>-72.701881512949569</v>
      </c>
      <c r="AD341" s="33">
        <f t="shared" si="81"/>
        <v>-87.487927666833571</v>
      </c>
      <c r="AE341" s="33">
        <f t="shared" si="81"/>
        <v>-88.43415666985274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0</v>
      </c>
      <c r="D342" s="94">
        <f>+'CO2'!D342+'abs CO2'!D342+'CH4'!D342*PCG!$C$5+N2O!D342*PCG!$C$6+HFC!D342+PFC!D342+'SF6'!D342</f>
        <v>0</v>
      </c>
      <c r="E342" s="94">
        <f>+'CO2'!E342+'abs CO2'!E342+'CH4'!E342*PCG!$C$5+N2O!E342*PCG!$C$6+HFC!E342+PFC!E342+'SF6'!E342</f>
        <v>0</v>
      </c>
      <c r="F342" s="94">
        <f>+'CO2'!F342+'abs CO2'!F342+'CH4'!F342*PCG!$C$5+N2O!F342*PCG!$C$6+HFC!F342+PFC!F342+'SF6'!F342</f>
        <v>0</v>
      </c>
      <c r="G342" s="94">
        <f>+'CO2'!G342+'abs CO2'!G342+'CH4'!G342*PCG!$C$5+N2O!G342*PCG!$C$6+HFC!G342+PFC!G342+'SF6'!G342</f>
        <v>0</v>
      </c>
      <c r="H342" s="94">
        <f>+'CO2'!H342+'abs CO2'!H342+'CH4'!H342*PCG!$C$5+N2O!H342*PCG!$C$6+HFC!H342+PFC!H342+'SF6'!H342</f>
        <v>0</v>
      </c>
      <c r="I342" s="94">
        <f>+'CO2'!I342+'abs CO2'!I342+'CH4'!I342*PCG!$C$5+N2O!I342*PCG!$C$6+HFC!I342+PFC!I342+'SF6'!I342</f>
        <v>0</v>
      </c>
      <c r="J342" s="94">
        <f>+'CO2'!J342+'abs CO2'!J342+'CH4'!J342*PCG!$C$5+N2O!J342*PCG!$C$6+HFC!J342+PFC!J342+'SF6'!J342</f>
        <v>0</v>
      </c>
      <c r="K342" s="94">
        <f>+'CO2'!K342+'abs CO2'!K342+'CH4'!K342*PCG!$C$5+N2O!K342*PCG!$C$6+HFC!K342+PFC!K342+'SF6'!K342</f>
        <v>0</v>
      </c>
      <c r="L342" s="94">
        <f>+'CO2'!L342+'abs CO2'!L342+'CH4'!L342*PCG!$C$5+N2O!L342*PCG!$C$6+HFC!L342+PFC!L342+'SF6'!L342</f>
        <v>0</v>
      </c>
      <c r="M342" s="94">
        <f>+'CO2'!M342+'abs CO2'!M342+'CH4'!M342*PCG!$C$5+N2O!M342*PCG!$C$6+HFC!M342+PFC!M342+'SF6'!M342</f>
        <v>0</v>
      </c>
      <c r="N342" s="94">
        <f>+'CO2'!N342+'abs CO2'!N342+'CH4'!N342*PCG!$C$5+N2O!N342*PCG!$C$6+HFC!N342+PFC!N342+'SF6'!N342</f>
        <v>0</v>
      </c>
      <c r="O342" s="94">
        <f>+'CO2'!O342+'abs CO2'!O342+'CH4'!O342*PCG!$C$5+N2O!O342*PCG!$C$6+HFC!O342+PFC!O342+'SF6'!O342</f>
        <v>0</v>
      </c>
      <c r="P342" s="94">
        <f>+'CO2'!P342+'abs CO2'!P342+'CH4'!P342*PCG!$C$5+N2O!P342*PCG!$C$6+HFC!P342+PFC!P342+'SF6'!P342</f>
        <v>0</v>
      </c>
      <c r="Q342" s="94">
        <f>+'CO2'!Q342+'abs CO2'!Q342+'CH4'!Q342*PCG!$C$5+N2O!Q342*PCG!$C$6+HFC!Q342+PFC!Q342+'SF6'!Q342</f>
        <v>0</v>
      </c>
      <c r="R342" s="94">
        <f>+'CO2'!R342+'abs CO2'!R342+'CH4'!R342*PCG!$C$5+N2O!R342*PCG!$C$6+HFC!R342+PFC!R342+'SF6'!R342</f>
        <v>0</v>
      </c>
      <c r="S342" s="94">
        <f>+'CO2'!S342+'abs CO2'!S342+'CH4'!S342*PCG!$C$5+N2O!S342*PCG!$C$6+HFC!S342+PFC!S342+'SF6'!S342</f>
        <v>0</v>
      </c>
      <c r="T342" s="94">
        <f>+'CO2'!T342+'abs CO2'!T342+'CH4'!T342*PCG!$C$5+N2O!T342*PCG!$C$6+HFC!T342+PFC!T342+'SF6'!T342</f>
        <v>0</v>
      </c>
      <c r="U342" s="94">
        <f>+'CO2'!U342+'abs CO2'!U342+'CH4'!U342*PCG!$C$5+N2O!U342*PCG!$C$6+HFC!U342+PFC!U342+'SF6'!U342</f>
        <v>0</v>
      </c>
      <c r="V342" s="94">
        <f>+'CO2'!V342+'abs CO2'!V342+'CH4'!V342*PCG!$C$5+N2O!V342*PCG!$C$6+HFC!V342+PFC!V342+'SF6'!V342</f>
        <v>0</v>
      </c>
      <c r="W342" s="94">
        <f>+'CO2'!W342+'abs CO2'!W342+'CH4'!W342*PCG!$C$5+N2O!W342*PCG!$C$6+HFC!W342+PFC!W342+'SF6'!W342</f>
        <v>0</v>
      </c>
      <c r="X342" s="94">
        <f>+'CO2'!X342+'abs CO2'!X342+'CH4'!X342*PCG!$C$5+N2O!X342*PCG!$C$6+HFC!X342+PFC!X342+'SF6'!X342</f>
        <v>0</v>
      </c>
      <c r="Y342" s="94">
        <f>+'CO2'!Y342+'abs CO2'!Y342+'CH4'!Y342*PCG!$C$5+N2O!Y342*PCG!$C$6+HFC!Y342+PFC!Y342+'SF6'!Y342</f>
        <v>0</v>
      </c>
      <c r="Z342" s="94">
        <f>+'CO2'!Z342+'abs CO2'!Z342+'CH4'!Z342*PCG!$C$5+N2O!Z342*PCG!$C$6+HFC!Z342+PFC!Z342+'SF6'!Z342</f>
        <v>0</v>
      </c>
      <c r="AA342" s="94">
        <f>+'CO2'!AA342+'abs CO2'!AA342+'CH4'!AA342*PCG!$C$5+N2O!AA342*PCG!$C$6+HFC!AA342+PFC!AA342+'SF6'!AA342</f>
        <v>0</v>
      </c>
      <c r="AB342" s="94">
        <f>+'CO2'!AB342+'abs CO2'!AB342+'CH4'!AB342*PCG!$C$5+N2O!AB342*PCG!$C$6+HFC!AB342+PFC!AB342+'SF6'!AB342</f>
        <v>0</v>
      </c>
      <c r="AC342" s="94">
        <f>+'CO2'!AC342+'abs CO2'!AC342+'CH4'!AC342*PCG!$C$5+N2O!AC342*PCG!$C$6+HFC!AC342+PFC!AC342+'SF6'!AC342</f>
        <v>0</v>
      </c>
      <c r="AD342" s="94">
        <f>+'CO2'!AD342+'abs CO2'!AD342+'CH4'!AD342*PCG!$C$5+N2O!AD342*PCG!$C$6+HFC!AD342+PFC!AD342+'SF6'!AD342</f>
        <v>0</v>
      </c>
      <c r="AE342" s="94">
        <f>+'CO2'!AE342+'abs CO2'!AE342+'CH4'!AE342*PCG!$C$5+N2O!AE342*PCG!$C$6+HFC!AE342+PFC!AE342+'SF6'!AE342</f>
        <v>0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-0.22849743302272288</v>
      </c>
      <c r="D343" s="94">
        <f>+'CO2'!D343+'abs CO2'!D343+'CH4'!D343*PCG!$C$5+N2O!D343*PCG!$C$6+HFC!D343+PFC!D343+'SF6'!D343</f>
        <v>-0.22849743302272288</v>
      </c>
      <c r="E343" s="94">
        <f>+'CO2'!E343+'abs CO2'!E343+'CH4'!E343*PCG!$C$5+N2O!E343*PCG!$C$6+HFC!E343+PFC!E343+'SF6'!E343</f>
        <v>-0.22849743302272288</v>
      </c>
      <c r="F343" s="94">
        <f>+'CO2'!F343+'abs CO2'!F343+'CH4'!F343*PCG!$C$5+N2O!F343*PCG!$C$6+HFC!F343+PFC!F343+'SF6'!F343</f>
        <v>-0.22849743302272288</v>
      </c>
      <c r="G343" s="94">
        <f>+'CO2'!G343+'abs CO2'!G343+'CH4'!G343*PCG!$C$5+N2O!G343*PCG!$C$6+HFC!G343+PFC!G343+'SF6'!G343</f>
        <v>-0.22849743302272288</v>
      </c>
      <c r="H343" s="94">
        <f>+'CO2'!H343+'abs CO2'!H343+'CH4'!H343*PCG!$C$5+N2O!H343*PCG!$C$6+HFC!H343+PFC!H343+'SF6'!H343</f>
        <v>-0.95238575737262365</v>
      </c>
      <c r="I343" s="94">
        <f>+'CO2'!I343+'abs CO2'!I343+'CH4'!I343*PCG!$C$5+N2O!I343*PCG!$C$6+HFC!I343+PFC!I343+'SF6'!I343</f>
        <v>-1.8985512153260655</v>
      </c>
      <c r="J343" s="94">
        <f>+'CO2'!J343+'abs CO2'!J343+'CH4'!J343*PCG!$C$5+N2O!J343*PCG!$C$6+HFC!J343+PFC!J343+'SF6'!J343</f>
        <v>-2.7162881296476322</v>
      </c>
      <c r="K343" s="94">
        <f>+'CO2'!K343+'abs CO2'!K343+'CH4'!K343*PCG!$C$5+N2O!K343*PCG!$C$6+HFC!K343+PFC!K343+'SF6'!K343</f>
        <v>-3.3953453871710848</v>
      </c>
      <c r="L343" s="94">
        <f>+'CO2'!L343+'abs CO2'!L343+'CH4'!L343*PCG!$C$5+N2O!L343*PCG!$C$6+HFC!L343+PFC!L343+'SF6'!L343</f>
        <v>-3.8537140825662579</v>
      </c>
      <c r="M343" s="94">
        <f>+'CO2'!M343+'abs CO2'!M343+'CH4'!M343*PCG!$C$5+N2O!M343*PCG!$C$6+HFC!M343+PFC!M343+'SF6'!M343</f>
        <v>-6.7975938856223124</v>
      </c>
      <c r="N343" s="94">
        <f>+'CO2'!N343+'abs CO2'!N343+'CH4'!N343*PCG!$C$5+N2O!N343*PCG!$C$6+HFC!N343+PFC!N343+'SF6'!N343</f>
        <v>-6.0400307116222347</v>
      </c>
      <c r="O343" s="94">
        <f>+'CO2'!O343+'abs CO2'!O343+'CH4'!O343*PCG!$C$5+N2O!O343*PCG!$C$6+HFC!O343+PFC!O343+'SF6'!O343</f>
        <v>-8.3536695943792232</v>
      </c>
      <c r="P343" s="94">
        <f>+'CO2'!P343+'abs CO2'!P343+'CH4'!P343*PCG!$C$5+N2O!P343*PCG!$C$6+HFC!P343+PFC!P343+'SF6'!P343</f>
        <v>-12.139052796402227</v>
      </c>
      <c r="Q343" s="94">
        <f>+'CO2'!Q343+'abs CO2'!Q343+'CH4'!Q343*PCG!$C$5+N2O!Q343*PCG!$C$6+HFC!Q343+PFC!Q343+'SF6'!Q343</f>
        <v>-13.330887070958083</v>
      </c>
      <c r="R343" s="94">
        <f>+'CO2'!R343+'abs CO2'!R343+'CH4'!R343*PCG!$C$5+N2O!R343*PCG!$C$6+HFC!R343+PFC!R343+'SF6'!R343</f>
        <v>-17.19331296072243</v>
      </c>
      <c r="S343" s="94">
        <f>+'CO2'!S343+'abs CO2'!S343+'CH4'!S343*PCG!$C$5+N2O!S343*PCG!$C$6+HFC!S343+PFC!S343+'SF6'!S343</f>
        <v>-22.490354180970673</v>
      </c>
      <c r="T343" s="94">
        <f>+'CO2'!T343+'abs CO2'!T343+'CH4'!T343*PCG!$C$5+N2O!T343*PCG!$C$6+HFC!T343+PFC!T343+'SF6'!T343</f>
        <v>-24.498815643648133</v>
      </c>
      <c r="U343" s="94">
        <f>+'CO2'!U343+'abs CO2'!U343+'CH4'!U343*PCG!$C$5+N2O!U343*PCG!$C$6+HFC!U343+PFC!U343+'SF6'!U343</f>
        <v>-25.778933938541456</v>
      </c>
      <c r="V343" s="94">
        <f>+'CO2'!V343+'abs CO2'!V343+'CH4'!V343*PCG!$C$5+N2O!V343*PCG!$C$6+HFC!V343+PFC!V343+'SF6'!V343</f>
        <v>-26.132070019891344</v>
      </c>
      <c r="W343" s="94">
        <f>+'CO2'!W343+'abs CO2'!W343+'CH4'!W343*PCG!$C$5+N2O!W343*PCG!$C$6+HFC!W343+PFC!W343+'SF6'!W343</f>
        <v>-27.456330324953399</v>
      </c>
      <c r="X343" s="94">
        <f>+'CO2'!X343+'abs CO2'!X343+'CH4'!X343*PCG!$C$5+N2O!X343*PCG!$C$6+HFC!X343+PFC!X343+'SF6'!X343</f>
        <v>-27.677040375797077</v>
      </c>
      <c r="Y343" s="94">
        <f>+'CO2'!Y343+'abs CO2'!Y343+'CH4'!Y343*PCG!$C$5+N2O!Y343*PCG!$C$6+HFC!Y343+PFC!Y343+'SF6'!Y343</f>
        <v>-32.731300540117282</v>
      </c>
      <c r="Z343" s="94">
        <f>+'CO2'!Z343+'abs CO2'!Z343+'CH4'!Z343*PCG!$C$5+N2O!Z343*PCG!$C$6+HFC!Z343+PFC!Z343+'SF6'!Z343</f>
        <v>-37.277927587497025</v>
      </c>
      <c r="AA343" s="94">
        <f>+'CO2'!AA343+'abs CO2'!AA343+'CH4'!AA343*PCG!$C$5+N2O!AA343*PCG!$C$6+HFC!AA343+PFC!AA343+'SF6'!AA343</f>
        <v>-42.861891873842033</v>
      </c>
      <c r="AB343" s="94">
        <f>+'CO2'!AB343+'abs CO2'!AB343+'CH4'!AB343*PCG!$C$5+N2O!AB343*PCG!$C$6+HFC!AB343+PFC!AB343+'SF6'!AB343</f>
        <v>-47.121595855125001</v>
      </c>
      <c r="AC343" s="94">
        <f>+'CO2'!AC343+'abs CO2'!AC343+'CH4'!AC343*PCG!$C$5+N2O!AC343*PCG!$C$6+HFC!AC343+PFC!AC343+'SF6'!AC343</f>
        <v>-47.298163895799945</v>
      </c>
      <c r="AD343" s="94">
        <f>+'CO2'!AD343+'abs CO2'!AD343+'CH4'!AD343*PCG!$C$5+N2O!AD343*PCG!$C$6+HFC!AD343+PFC!AD343+'SF6'!AD343</f>
        <v>-47.872010027993497</v>
      </c>
      <c r="AE343" s="94">
        <f>+'CO2'!AE343+'abs CO2'!AE343+'CH4'!AE343*PCG!$C$5+N2O!AE343*PCG!$C$6+HFC!AE343+PFC!AE343+'SF6'!AE343</f>
        <v>-48.688637216115112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0</v>
      </c>
      <c r="Y344" s="94">
        <f>+'CO2'!Y344+'abs CO2'!Y344+'CH4'!Y344*PCG!$C$5+N2O!Y344*PCG!$C$6+HFC!Y344+PFC!Y344+'SF6'!Y344</f>
        <v>0</v>
      </c>
      <c r="Z344" s="94">
        <f>+'CO2'!Z344+'abs CO2'!Z344+'CH4'!Z344*PCG!$C$5+N2O!Z344*PCG!$C$6+HFC!Z344+PFC!Z344+'SF6'!Z344</f>
        <v>0</v>
      </c>
      <c r="AA344" s="94">
        <f>+'CO2'!AA344+'abs CO2'!AA344+'CH4'!AA344*PCG!$C$5+N2O!AA344*PCG!$C$6+HFC!AA344+PFC!AA344+'SF6'!AA344</f>
        <v>0</v>
      </c>
      <c r="AB344" s="94">
        <f>+'CO2'!AB344+'abs CO2'!AB344+'CH4'!AB344*PCG!$C$5+N2O!AB344*PCG!$C$6+HFC!AB344+PFC!AB344+'SF6'!AB344</f>
        <v>0</v>
      </c>
      <c r="AC344" s="94">
        <f>+'CO2'!AC344+'abs CO2'!AC344+'CH4'!AC344*PCG!$C$5+N2O!AC344*PCG!$C$6+HFC!AC344+PFC!AC344+'SF6'!AC344</f>
        <v>0</v>
      </c>
      <c r="AD344" s="94">
        <f>+'CO2'!AD344+'abs CO2'!AD344+'CH4'!AD344*PCG!$C$5+N2O!AD344*PCG!$C$6+HFC!AD344+PFC!AD344+'SF6'!AD344</f>
        <v>0</v>
      </c>
      <c r="AE344" s="94">
        <f>+'CO2'!AE344+'abs CO2'!AE344+'CH4'!AE344*PCG!$C$5+N2O!AE344*PCG!$C$6+HFC!AE344+PFC!AE344+'SF6'!AE344</f>
        <v>0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-0.1404115785253143</v>
      </c>
      <c r="D345" s="94">
        <f>+'CO2'!D345+'abs CO2'!D345+'CH4'!D345*PCG!$C$5+N2O!D345*PCG!$C$6+HFC!D345+PFC!D345+'SF6'!D345</f>
        <v>-0.1404115785253143</v>
      </c>
      <c r="E345" s="94">
        <f>+'CO2'!E345+'abs CO2'!E345+'CH4'!E345*PCG!$C$5+N2O!E345*PCG!$C$6+HFC!E345+PFC!E345+'SF6'!E345</f>
        <v>-0.1404115785253143</v>
      </c>
      <c r="F345" s="94">
        <f>+'CO2'!F345+'abs CO2'!F345+'CH4'!F345*PCG!$C$5+N2O!F345*PCG!$C$6+HFC!F345+PFC!F345+'SF6'!F345</f>
        <v>-0.1404115785253143</v>
      </c>
      <c r="G345" s="94">
        <f>+'CO2'!G345+'abs CO2'!G345+'CH4'!G345*PCG!$C$5+N2O!G345*PCG!$C$6+HFC!G345+PFC!G345+'SF6'!G345</f>
        <v>-0.1404115785253143</v>
      </c>
      <c r="H345" s="94">
        <f>+'CO2'!H345+'abs CO2'!H345+'CH4'!H345*PCG!$C$5+N2O!H345*PCG!$C$6+HFC!H345+PFC!H345+'SF6'!H345</f>
        <v>-0.12569117966166668</v>
      </c>
      <c r="I345" s="94">
        <f>+'CO2'!I345+'abs CO2'!I345+'CH4'!I345*PCG!$C$5+N2O!I345*PCG!$C$6+HFC!I345+PFC!I345+'SF6'!I345</f>
        <v>-0.1404115785253143</v>
      </c>
      <c r="J345" s="94">
        <f>+'CO2'!J345+'abs CO2'!J345+'CH4'!J345*PCG!$C$5+N2O!J345*PCG!$C$6+HFC!J345+PFC!J345+'SF6'!J345</f>
        <v>-0.1404115785253143</v>
      </c>
      <c r="K345" s="94">
        <f>+'CO2'!K345+'abs CO2'!K345+'CH4'!K345*PCG!$C$5+N2O!K345*PCG!$C$6+HFC!K345+PFC!K345+'SF6'!K345</f>
        <v>-0.1404115785253143</v>
      </c>
      <c r="L345" s="94">
        <f>+'CO2'!L345+'abs CO2'!L345+'CH4'!L345*PCG!$C$5+N2O!L345*PCG!$C$6+HFC!L345+PFC!L345+'SF6'!L345</f>
        <v>-0.1404115785253143</v>
      </c>
      <c r="M345" s="94">
        <f>+'CO2'!M345+'abs CO2'!M345+'CH4'!M345*PCG!$C$5+N2O!M345*PCG!$C$6+HFC!M345+PFC!M345+'SF6'!M345</f>
        <v>-0.1404115785253143</v>
      </c>
      <c r="N345" s="94">
        <f>+'CO2'!N345+'abs CO2'!N345+'CH4'!N345*PCG!$C$5+N2O!N345*PCG!$C$6+HFC!N345+PFC!N345+'SF6'!N345</f>
        <v>-0.13795437590112133</v>
      </c>
      <c r="O345" s="94">
        <f>+'CO2'!O345+'abs CO2'!O345+'CH4'!O345*PCG!$C$5+N2O!O345*PCG!$C$6+HFC!O345+PFC!O345+'SF6'!O345</f>
        <v>-0.13795437590112147</v>
      </c>
      <c r="P345" s="94">
        <f>+'CO2'!P345+'abs CO2'!P345+'CH4'!P345*PCG!$C$5+N2O!P345*PCG!$C$6+HFC!P345+PFC!P345+'SF6'!P345</f>
        <v>-0.1639305179283041</v>
      </c>
      <c r="Q345" s="94">
        <f>+'CO2'!Q345+'abs CO2'!Q345+'CH4'!Q345*PCG!$C$5+N2O!Q345*PCG!$C$6+HFC!Q345+PFC!Q345+'SF6'!Q345</f>
        <v>-0.1639305179283041</v>
      </c>
      <c r="R345" s="94">
        <f>+'CO2'!R345+'abs CO2'!R345+'CH4'!R345*PCG!$C$5+N2O!R345*PCG!$C$6+HFC!R345+PFC!R345+'SF6'!R345</f>
        <v>-0.16665450255169484</v>
      </c>
      <c r="S345" s="94">
        <f>+'CO2'!S345+'abs CO2'!S345+'CH4'!S345*PCG!$C$5+N2O!S345*PCG!$C$6+HFC!S345+PFC!S345+'SF6'!S345</f>
        <v>-0.16693532570874611</v>
      </c>
      <c r="T345" s="94">
        <f>+'CO2'!T345+'abs CO2'!T345+'CH4'!T345*PCG!$C$5+N2O!T345*PCG!$C$6+HFC!T345+PFC!T345+'SF6'!T345</f>
        <v>-0.16692128455089381</v>
      </c>
      <c r="U345" s="94">
        <f>+'CO2'!U345+'abs CO2'!U345+'CH4'!U345*PCG!$C$5+N2O!U345*PCG!$C$6+HFC!U345+PFC!U345+'SF6'!U345</f>
        <v>-0.16709679902405028</v>
      </c>
      <c r="V345" s="94">
        <f>+'CO2'!V345+'abs CO2'!V345+'CH4'!V345*PCG!$C$5+N2O!V345*PCG!$C$6+HFC!V345+PFC!V345+'SF6'!V345</f>
        <v>-0.16709679902405028</v>
      </c>
      <c r="W345" s="94">
        <f>+'CO2'!W345+'abs CO2'!W345+'CH4'!W345*PCG!$C$5+N2O!W345*PCG!$C$6+HFC!W345+PFC!W345+'SF6'!W345</f>
        <v>-0.16709679902405028</v>
      </c>
      <c r="X345" s="94">
        <f>+'CO2'!X345+'abs CO2'!X345+'CH4'!X345*PCG!$C$5+N2O!X345*PCG!$C$6+HFC!X345+PFC!X345+'SF6'!X345</f>
        <v>-0.16709679902405028</v>
      </c>
      <c r="Y345" s="94">
        <f>+'CO2'!Y345+'abs CO2'!Y345+'CH4'!Y345*PCG!$C$5+N2O!Y345*PCG!$C$6+HFC!Y345+PFC!Y345+'SF6'!Y345</f>
        <v>-0.16709679902405028</v>
      </c>
      <c r="Z345" s="94">
        <f>+'CO2'!Z345+'abs CO2'!Z345+'CH4'!Z345*PCG!$C$5+N2O!Z345*PCG!$C$6+HFC!Z345+PFC!Z345+'SF6'!Z345</f>
        <v>-0.1671880665500928</v>
      </c>
      <c r="AA345" s="94">
        <f>+'CO2'!AA345+'abs CO2'!AA345+'CH4'!AA345*PCG!$C$5+N2O!AA345*PCG!$C$6+HFC!AA345+PFC!AA345+'SF6'!AA345</f>
        <v>-0.16751101318070108</v>
      </c>
      <c r="AB345" s="94">
        <f>+'CO2'!AB345+'abs CO2'!AB345+'CH4'!AB345*PCG!$C$5+N2O!AB345*PCG!$C$6+HFC!AB345+PFC!AB345+'SF6'!AB345</f>
        <v>-0.12569117966166668</v>
      </c>
      <c r="AC345" s="94">
        <f>+'CO2'!AC345+'abs CO2'!AC345+'CH4'!AC345*PCG!$C$5+N2O!AC345*PCG!$C$6+HFC!AC345+PFC!AC345+'SF6'!AC345</f>
        <v>-0.20948529943611105</v>
      </c>
      <c r="AD345" s="94">
        <f>+'CO2'!AD345+'abs CO2'!AD345+'CH4'!AD345*PCG!$C$5+N2O!AD345*PCG!$C$6+HFC!AD345+PFC!AD345+'SF6'!AD345</f>
        <v>-0.30375368418236109</v>
      </c>
      <c r="AE345" s="94">
        <f>+'CO2'!AE345+'abs CO2'!AE345+'CH4'!AE345*PCG!$C$5+N2O!AE345*PCG!$C$6+HFC!AE345+PFC!AE345+'SF6'!AE345</f>
        <v>-0.38754780395680555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0</v>
      </c>
      <c r="D346" s="94">
        <f>+'CO2'!D346+'abs CO2'!D346+'CH4'!D346*PCG!$C$5+N2O!D346*PCG!$C$6+HFC!D346+PFC!D346+'SF6'!D346</f>
        <v>0</v>
      </c>
      <c r="E346" s="94">
        <f>+'CO2'!E346+'abs CO2'!E346+'CH4'!E346*PCG!$C$5+N2O!E346*PCG!$C$6+HFC!E346+PFC!E346+'SF6'!E346</f>
        <v>0</v>
      </c>
      <c r="F346" s="94">
        <f>+'CO2'!F346+'abs CO2'!F346+'CH4'!F346*PCG!$C$5+N2O!F346*PCG!$C$6+HFC!F346+PFC!F346+'SF6'!F346</f>
        <v>0</v>
      </c>
      <c r="G346" s="94">
        <f>+'CO2'!G346+'abs CO2'!G346+'CH4'!G346*PCG!$C$5+N2O!G346*PCG!$C$6+HFC!G346+PFC!G346+'SF6'!G346</f>
        <v>0</v>
      </c>
      <c r="H346" s="94">
        <f>+'CO2'!H346+'abs CO2'!H346+'CH4'!H346*PCG!$C$5+N2O!H346*PCG!$C$6+HFC!H346+PFC!H346+'SF6'!H346</f>
        <v>0</v>
      </c>
      <c r="I346" s="94">
        <f>+'CO2'!I346+'abs CO2'!I346+'CH4'!I346*PCG!$C$5+N2O!I346*PCG!$C$6+HFC!I346+PFC!I346+'SF6'!I346</f>
        <v>0</v>
      </c>
      <c r="J346" s="94">
        <f>+'CO2'!J346+'abs CO2'!J346+'CH4'!J346*PCG!$C$5+N2O!J346*PCG!$C$6+HFC!J346+PFC!J346+'SF6'!J346</f>
        <v>0</v>
      </c>
      <c r="K346" s="94">
        <f>+'CO2'!K346+'abs CO2'!K346+'CH4'!K346*PCG!$C$5+N2O!K346*PCG!$C$6+HFC!K346+PFC!K346+'SF6'!K346</f>
        <v>0</v>
      </c>
      <c r="L346" s="94">
        <f>+'CO2'!L346+'abs CO2'!L346+'CH4'!L346*PCG!$C$5+N2O!L346*PCG!$C$6+HFC!L346+PFC!L346+'SF6'!L346</f>
        <v>0</v>
      </c>
      <c r="M346" s="94">
        <f>+'CO2'!M346+'abs CO2'!M346+'CH4'!M346*PCG!$C$5+N2O!M346*PCG!$C$6+HFC!M346+PFC!M346+'SF6'!M346</f>
        <v>0</v>
      </c>
      <c r="N346" s="94">
        <f>+'CO2'!N346+'abs CO2'!N346+'CH4'!N346*PCG!$C$5+N2O!N346*PCG!$C$6+HFC!N346+PFC!N346+'SF6'!N346</f>
        <v>0</v>
      </c>
      <c r="O346" s="94">
        <f>+'CO2'!O346+'abs CO2'!O346+'CH4'!O346*PCG!$C$5+N2O!O346*PCG!$C$6+HFC!O346+PFC!O346+'SF6'!O346</f>
        <v>0</v>
      </c>
      <c r="P346" s="94">
        <f>+'CO2'!P346+'abs CO2'!P346+'CH4'!P346*PCG!$C$5+N2O!P346*PCG!$C$6+HFC!P346+PFC!P346+'SF6'!P346</f>
        <v>0</v>
      </c>
      <c r="Q346" s="94">
        <f>+'CO2'!Q346+'abs CO2'!Q346+'CH4'!Q346*PCG!$C$5+N2O!Q346*PCG!$C$6+HFC!Q346+PFC!Q346+'SF6'!Q346</f>
        <v>0</v>
      </c>
      <c r="R346" s="94">
        <f>+'CO2'!R346+'abs CO2'!R346+'CH4'!R346*PCG!$C$5+N2O!R346*PCG!$C$6+HFC!R346+PFC!R346+'SF6'!R346</f>
        <v>0</v>
      </c>
      <c r="S346" s="94">
        <f>+'CO2'!S346+'abs CO2'!S346+'CH4'!S346*PCG!$C$5+N2O!S346*PCG!$C$6+HFC!S346+PFC!S346+'SF6'!S346</f>
        <v>0</v>
      </c>
      <c r="T346" s="94">
        <f>+'CO2'!T346+'abs CO2'!T346+'CH4'!T346*PCG!$C$5+N2O!T346*PCG!$C$6+HFC!T346+PFC!T346+'SF6'!T346</f>
        <v>0</v>
      </c>
      <c r="U346" s="94">
        <f>+'CO2'!U346+'abs CO2'!U346+'CH4'!U346*PCG!$C$5+N2O!U346*PCG!$C$6+HFC!U346+PFC!U346+'SF6'!U346</f>
        <v>0</v>
      </c>
      <c r="V346" s="94">
        <f>+'CO2'!V346+'abs CO2'!V346+'CH4'!V346*PCG!$C$5+N2O!V346*PCG!$C$6+HFC!V346+PFC!V346+'SF6'!V346</f>
        <v>0</v>
      </c>
      <c r="W346" s="94">
        <f>+'CO2'!W346+'abs CO2'!W346+'CH4'!W346*PCG!$C$5+N2O!W346*PCG!$C$6+HFC!W346+PFC!W346+'SF6'!W346</f>
        <v>0</v>
      </c>
      <c r="X346" s="94">
        <f>+'CO2'!X346+'abs CO2'!X346+'CH4'!X346*PCG!$C$5+N2O!X346*PCG!$C$6+HFC!X346+PFC!X346+'SF6'!X346</f>
        <v>0</v>
      </c>
      <c r="Y346" s="94">
        <f>+'CO2'!Y346+'abs CO2'!Y346+'CH4'!Y346*PCG!$C$5+N2O!Y346*PCG!$C$6+HFC!Y346+PFC!Y346+'SF6'!Y346</f>
        <v>0</v>
      </c>
      <c r="Z346" s="94">
        <f>+'CO2'!Z346+'abs CO2'!Z346+'CH4'!Z346*PCG!$C$5+N2O!Z346*PCG!$C$6+HFC!Z346+PFC!Z346+'SF6'!Z346</f>
        <v>0</v>
      </c>
      <c r="AA346" s="94">
        <f>+'CO2'!AA346+'abs CO2'!AA346+'CH4'!AA346*PCG!$C$5+N2O!AA346*PCG!$C$6+HFC!AA346+PFC!AA346+'SF6'!AA346</f>
        <v>0</v>
      </c>
      <c r="AB346" s="94">
        <f>+'CO2'!AB346+'abs CO2'!AB346+'CH4'!AB346*PCG!$C$5+N2O!AB346*PCG!$C$6+HFC!AB346+PFC!AB346+'SF6'!AB346</f>
        <v>0</v>
      </c>
      <c r="AC346" s="94">
        <f>+'CO2'!AC346+'abs CO2'!AC346+'CH4'!AC346*PCG!$C$5+N2O!AC346*PCG!$C$6+HFC!AC346+PFC!AC346+'SF6'!AC346</f>
        <v>0</v>
      </c>
      <c r="AD346" s="94">
        <f>+'CO2'!AD346+'abs CO2'!AD346+'CH4'!AD346*PCG!$C$5+N2O!AD346*PCG!$C$6+HFC!AD346+PFC!AD346+'SF6'!AD346</f>
        <v>0</v>
      </c>
      <c r="AE346" s="94">
        <f>+'CO2'!AE346+'abs CO2'!AE346+'CH4'!AE346*PCG!$C$5+N2O!AE346*PCG!$C$6+HFC!AE346+PFC!AE346+'SF6'!AE346</f>
        <v>0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-3.0039869659611335E-2</v>
      </c>
      <c r="D347" s="94">
        <f>+'CO2'!D347+'abs CO2'!D347+'CH4'!D347*PCG!$C$5+N2O!D347*PCG!$C$6+HFC!D347+PFC!D347+'SF6'!D347</f>
        <v>-3.0039869659611335E-2</v>
      </c>
      <c r="E347" s="94">
        <f>+'CO2'!E347+'abs CO2'!E347+'CH4'!E347*PCG!$C$5+N2O!E347*PCG!$C$6+HFC!E347+PFC!E347+'SF6'!E347</f>
        <v>-3.0039869659611335E-2</v>
      </c>
      <c r="F347" s="94">
        <f>+'CO2'!F347+'abs CO2'!F347+'CH4'!F347*PCG!$C$5+N2O!F347*PCG!$C$6+HFC!F347+PFC!F347+'SF6'!F347</f>
        <v>-3.0039869659611335E-2</v>
      </c>
      <c r="G347" s="94">
        <f>+'CO2'!G347+'abs CO2'!G347+'CH4'!G347*PCG!$C$5+N2O!G347*PCG!$C$6+HFC!G347+PFC!G347+'SF6'!G347</f>
        <v>-3.0039869659611335E-2</v>
      </c>
      <c r="H347" s="94">
        <f>+'CO2'!H347+'abs CO2'!H347+'CH4'!H347*PCG!$C$5+N2O!H347*PCG!$C$6+HFC!H347+PFC!H347+'SF6'!H347</f>
        <v>-6.1668412472912548E-2</v>
      </c>
      <c r="I347" s="94">
        <f>+'CO2'!I347+'abs CO2'!I347+'CH4'!I347*PCG!$C$5+N2O!I347*PCG!$C$6+HFC!I347+PFC!I347+'SF6'!I347</f>
        <v>-0.10300881497522139</v>
      </c>
      <c r="J347" s="94">
        <f>+'CO2'!J347+'abs CO2'!J347+'CH4'!J347*PCG!$C$5+N2O!J347*PCG!$C$6+HFC!J347+PFC!J347+'SF6'!J347</f>
        <v>-0.13873784407354861</v>
      </c>
      <c r="K347" s="94">
        <f>+'CO2'!K347+'abs CO2'!K347+'CH4'!K347*PCG!$C$5+N2O!K347*PCG!$C$6+HFC!K347+PFC!K347+'SF6'!K347</f>
        <v>-0.1684076022666397</v>
      </c>
      <c r="L347" s="94">
        <f>+'CO2'!L347+'abs CO2'!L347+'CH4'!L347*PCG!$C$5+N2O!L347*PCG!$C$6+HFC!L347+PFC!L347+'SF6'!L347</f>
        <v>-0.18843490954446143</v>
      </c>
      <c r="M347" s="94">
        <f>+'CO2'!M347+'abs CO2'!M347+'CH4'!M347*PCG!$C$5+N2O!M347*PCG!$C$6+HFC!M347+PFC!M347+'SF6'!M347</f>
        <v>-0.29700436104135491</v>
      </c>
      <c r="N347" s="94">
        <f>+'CO2'!N347+'abs CO2'!N347+'CH4'!N347*PCG!$C$5+N2O!N347*PCG!$C$6+HFC!N347+PFC!N347+'SF6'!N347</f>
        <v>-0.28003268326756331</v>
      </c>
      <c r="O347" s="94">
        <f>+'CO2'!O347+'abs CO2'!O347+'CH4'!O347*PCG!$C$5+N2O!O347*PCG!$C$6+HFC!O347+PFC!O347+'SF6'!O347</f>
        <v>-0.28851852215445911</v>
      </c>
      <c r="P347" s="94">
        <f>+'CO2'!P347+'abs CO2'!P347+'CH4'!P347*PCG!$C$5+N2O!P347*PCG!$C$6+HFC!P347+PFC!P347+'SF6'!P347</f>
        <v>-0.28851852215445911</v>
      </c>
      <c r="Q347" s="94">
        <f>+'CO2'!Q347+'abs CO2'!Q347+'CH4'!Q347*PCG!$C$5+N2O!Q347*PCG!$C$6+HFC!Q347+PFC!Q347+'SF6'!Q347</f>
        <v>-0.28003268326756331</v>
      </c>
      <c r="R347" s="94">
        <f>+'CO2'!R347+'abs CO2'!R347+'CH4'!R347*PCG!$C$5+N2O!R347*PCG!$C$6+HFC!R347+PFC!R347+'SF6'!R347</f>
        <v>-0.27443202960221197</v>
      </c>
      <c r="S347" s="94">
        <f>+'CO2'!S347+'abs CO2'!S347+'CH4'!S347*PCG!$C$5+N2O!S347*PCG!$C$6+HFC!S347+PFC!S347+'SF6'!S347</f>
        <v>-0.27443202960221197</v>
      </c>
      <c r="T347" s="94">
        <f>+'CO2'!T347+'abs CO2'!T347+'CH4'!T347*PCG!$C$5+N2O!T347*PCG!$C$6+HFC!T347+PFC!T347+'SF6'!T347</f>
        <v>0</v>
      </c>
      <c r="U347" s="94">
        <f>+'CO2'!U347+'abs CO2'!U347+'CH4'!U347*PCG!$C$5+N2O!U347*PCG!$C$6+HFC!U347+PFC!U347+'SF6'!U347</f>
        <v>0</v>
      </c>
      <c r="V347" s="94">
        <f>+'CO2'!V347+'abs CO2'!V347+'CH4'!V347*PCG!$C$5+N2O!V347*PCG!$C$6+HFC!V347+PFC!V347+'SF6'!V347</f>
        <v>0</v>
      </c>
      <c r="W347" s="94">
        <f>+'CO2'!W347+'abs CO2'!W347+'CH4'!W347*PCG!$C$5+N2O!W347*PCG!$C$6+HFC!W347+PFC!W347+'SF6'!W347</f>
        <v>0</v>
      </c>
      <c r="X347" s="94">
        <f>+'CO2'!X347+'abs CO2'!X347+'CH4'!X347*PCG!$C$5+N2O!X347*PCG!$C$6+HFC!X347+PFC!X347+'SF6'!X347</f>
        <v>0</v>
      </c>
      <c r="Y347" s="94">
        <f>+'CO2'!Y347+'abs CO2'!Y347+'CH4'!Y347*PCG!$C$5+N2O!Y347*PCG!$C$6+HFC!Y347+PFC!Y347+'SF6'!Y347</f>
        <v>0</v>
      </c>
      <c r="Z347" s="94">
        <f>+'CO2'!Z347+'abs CO2'!Z347+'CH4'!Z347*PCG!$C$5+N2O!Z347*PCG!$C$6+HFC!Z347+PFC!Z347+'SF6'!Z347</f>
        <v>0</v>
      </c>
      <c r="AA347" s="94">
        <f>+'CO2'!AA347+'abs CO2'!AA347+'CH4'!AA347*PCG!$C$5+N2O!AA347*PCG!$C$6+HFC!AA347+PFC!AA347+'SF6'!AA347</f>
        <v>0</v>
      </c>
      <c r="AB347" s="94">
        <f>+'CO2'!AB347+'abs CO2'!AB347+'CH4'!AB347*PCG!$C$5+N2O!AB347*PCG!$C$6+HFC!AB347+PFC!AB347+'SF6'!AB347</f>
        <v>0</v>
      </c>
      <c r="AC347" s="94">
        <f>+'CO2'!AC347+'abs CO2'!AC347+'CH4'!AC347*PCG!$C$5+N2O!AC347*PCG!$C$6+HFC!AC347+PFC!AC347+'SF6'!AC347</f>
        <v>0</v>
      </c>
      <c r="AD347" s="94">
        <f>+'CO2'!AD347+'abs CO2'!AD347+'CH4'!AD347*PCG!$C$5+N2O!AD347*PCG!$C$6+HFC!AD347+PFC!AD347+'SF6'!AD347</f>
        <v>0</v>
      </c>
      <c r="AE347" s="94">
        <f>+'CO2'!AE347+'abs CO2'!AE347+'CH4'!AE347*PCG!$C$5+N2O!AE347*PCG!$C$6+HFC!AE347+PFC!AE347+'SF6'!AE347</f>
        <v>0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-0.20549291203693054</v>
      </c>
      <c r="D348" s="94">
        <f>+'CO2'!D348+'abs CO2'!D348+'CH4'!D348*PCG!$C$5+N2O!D348*PCG!$C$6+HFC!D348+PFC!D348+'SF6'!D348</f>
        <v>-0.20549291203693054</v>
      </c>
      <c r="E348" s="94">
        <f>+'CO2'!E348+'abs CO2'!E348+'CH4'!E348*PCG!$C$5+N2O!E348*PCG!$C$6+HFC!E348+PFC!E348+'SF6'!E348</f>
        <v>-0.20549291203693054</v>
      </c>
      <c r="F348" s="94">
        <f>+'CO2'!F348+'abs CO2'!F348+'CH4'!F348*PCG!$C$5+N2O!F348*PCG!$C$6+HFC!F348+PFC!F348+'SF6'!F348</f>
        <v>-0.20549291203693054</v>
      </c>
      <c r="G348" s="94">
        <f>+'CO2'!G348+'abs CO2'!G348+'CH4'!G348*PCG!$C$5+N2O!G348*PCG!$C$6+HFC!G348+PFC!G348+'SF6'!G348</f>
        <v>-0.20549291203693054</v>
      </c>
      <c r="H348" s="94">
        <f>+'CO2'!H348+'abs CO2'!H348+'CH4'!H348*PCG!$C$5+N2O!H348*PCG!$C$6+HFC!H348+PFC!H348+'SF6'!H348</f>
        <v>-0.93147481805861121</v>
      </c>
      <c r="I348" s="94">
        <f>+'CO2'!I348+'abs CO2'!I348+'CH4'!I348*PCG!$C$5+N2O!I348*PCG!$C$6+HFC!I348+PFC!I348+'SF6'!I348</f>
        <v>-1.8803767128277948</v>
      </c>
      <c r="J348" s="94">
        <f>+'CO2'!J348+'abs CO2'!J348+'CH4'!J348*PCG!$C$5+N2O!J348*PCG!$C$6+HFC!J348+PFC!J348+'SF6'!J348</f>
        <v>-2.7004786314719555</v>
      </c>
      <c r="K348" s="94">
        <f>+'CO2'!K348+'abs CO2'!K348+'CH4'!K348*PCG!$C$5+N2O!K348*PCG!$C$6+HFC!K348+PFC!K348+'SF6'!K348</f>
        <v>-3.3814998132370517</v>
      </c>
      <c r="L348" s="94">
        <f>+'CO2'!L348+'abs CO2'!L348+'CH4'!L348*PCG!$C$5+N2O!L348*PCG!$C$6+HFC!L348+PFC!L348+'SF6'!L348</f>
        <v>-3.8411941720906788</v>
      </c>
      <c r="M348" s="94">
        <f>+'CO2'!M348+'abs CO2'!M348+'CH4'!M348*PCG!$C$5+N2O!M348*PCG!$C$6+HFC!M348+PFC!M348+'SF6'!M348</f>
        <v>-6.8172534346058038</v>
      </c>
      <c r="N348" s="94">
        <f>+'CO2'!N348+'abs CO2'!N348+'CH4'!N348*PCG!$C$5+N2O!N348*PCG!$C$6+HFC!N348+PFC!N348+'SF6'!N348</f>
        <v>-7.9798008988959408</v>
      </c>
      <c r="O348" s="94">
        <f>+'CO2'!O348+'abs CO2'!O348+'CH4'!O348*PCG!$C$5+N2O!O348*PCG!$C$6+HFC!O348+PFC!O348+'SF6'!O348</f>
        <v>-9.5444677418167068</v>
      </c>
      <c r="P348" s="94">
        <f>+'CO2'!P348+'abs CO2'!P348+'CH4'!P348*PCG!$C$5+N2O!P348*PCG!$C$6+HFC!P348+PFC!P348+'SF6'!P348</f>
        <v>-12.465179181935483</v>
      </c>
      <c r="Q348" s="94">
        <f>+'CO2'!Q348+'abs CO2'!Q348+'CH4'!Q348*PCG!$C$5+N2O!Q348*PCG!$C$6+HFC!Q348+PFC!Q348+'SF6'!Q348</f>
        <v>-15.959601797791882</v>
      </c>
      <c r="R348" s="94">
        <f>+'CO2'!R348+'abs CO2'!R348+'CH4'!R348*PCG!$C$5+N2O!R348*PCG!$C$6+HFC!R348+PFC!R348+'SF6'!R348</f>
        <v>-18.564772091254955</v>
      </c>
      <c r="S348" s="94">
        <f>+'CO2'!S348+'abs CO2'!S348+'CH4'!S348*PCG!$C$5+N2O!S348*PCG!$C$6+HFC!S348+PFC!S348+'SF6'!S348</f>
        <v>-19.731492000459546</v>
      </c>
      <c r="T348" s="94">
        <f>+'CO2'!T348+'abs CO2'!T348+'CH4'!T348*PCG!$C$5+N2O!T348*PCG!$C$6+HFC!T348+PFC!T348+'SF6'!T348</f>
        <v>-18.886571905282327</v>
      </c>
      <c r="U348" s="94">
        <f>+'CO2'!U348+'abs CO2'!U348+'CH4'!U348*PCG!$C$5+N2O!U348*PCG!$C$6+HFC!U348+PFC!U348+'SF6'!U348</f>
        <v>-17.878926458441363</v>
      </c>
      <c r="V348" s="94">
        <f>+'CO2'!V348+'abs CO2'!V348+'CH4'!V348*PCG!$C$5+N2O!V348*PCG!$C$6+HFC!V348+PFC!V348+'SF6'!V348</f>
        <v>-18.831287010165802</v>
      </c>
      <c r="W348" s="94">
        <f>+'CO2'!W348+'abs CO2'!W348+'CH4'!W348*PCG!$C$5+N2O!W348*PCG!$C$6+HFC!W348+PFC!W348+'SF6'!W348</f>
        <v>-20.334931846212651</v>
      </c>
      <c r="X348" s="94">
        <f>+'CO2'!X348+'abs CO2'!X348+'CH4'!X348*PCG!$C$5+N2O!X348*PCG!$C$6+HFC!X348+PFC!X348+'SF6'!X348</f>
        <v>-20.424117856259155</v>
      </c>
      <c r="Y348" s="94">
        <f>+'CO2'!Y348+'abs CO2'!Y348+'CH4'!Y348*PCG!$C$5+N2O!Y348*PCG!$C$6+HFC!Y348+PFC!Y348+'SF6'!Y348</f>
        <v>-20.424117856259155</v>
      </c>
      <c r="Z348" s="94">
        <f>+'CO2'!Z348+'abs CO2'!Z348+'CH4'!Z348*PCG!$C$5+N2O!Z348*PCG!$C$6+HFC!Z348+PFC!Z348+'SF6'!Z348</f>
        <v>-21.686282442881883</v>
      </c>
      <c r="AA348" s="94">
        <f>+'CO2'!AA348+'abs CO2'!AA348+'CH4'!AA348*PCG!$C$5+N2O!AA348*PCG!$C$6+HFC!AA348+PFC!AA348+'SF6'!AA348</f>
        <v>-24.020765372519683</v>
      </c>
      <c r="AB348" s="94">
        <f>+'CO2'!AB348+'abs CO2'!AB348+'CH4'!AB348*PCG!$C$5+N2O!AB348*PCG!$C$6+HFC!AB348+PFC!AB348+'SF6'!AB348</f>
        <v>-24.699509210383873</v>
      </c>
      <c r="AC348" s="94">
        <f>+'CO2'!AC348+'abs CO2'!AC348+'CH4'!AC348*PCG!$C$5+N2O!AC348*PCG!$C$6+HFC!AC348+PFC!AC348+'SF6'!AC348</f>
        <v>-25.194232317713517</v>
      </c>
      <c r="AD348" s="94">
        <f>+'CO2'!AD348+'abs CO2'!AD348+'CH4'!AD348*PCG!$C$5+N2O!AD348*PCG!$C$6+HFC!AD348+PFC!AD348+'SF6'!AD348</f>
        <v>-39.312163954657706</v>
      </c>
      <c r="AE348" s="94">
        <f>+'CO2'!AE348+'abs CO2'!AE348+'CH4'!AE348*PCG!$C$5+N2O!AE348*PCG!$C$6+HFC!AE348+PFC!AE348+'SF6'!AE348</f>
        <v>-39.357971649780829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342.23706688136019</v>
      </c>
      <c r="D349" s="33">
        <f t="shared" si="82"/>
        <v>388.06369095698579</v>
      </c>
      <c r="E349" s="33">
        <f t="shared" si="82"/>
        <v>423.80941920008564</v>
      </c>
      <c r="F349" s="33">
        <f t="shared" si="82"/>
        <v>395.91374504751963</v>
      </c>
      <c r="G349" s="33">
        <f t="shared" si="82"/>
        <v>424.19167785394887</v>
      </c>
      <c r="H349" s="33">
        <f t="shared" si="82"/>
        <v>445.83315977742814</v>
      </c>
      <c r="I349" s="33">
        <f t="shared" si="82"/>
        <v>463.69942672446604</v>
      </c>
      <c r="J349" s="33">
        <f t="shared" si="82"/>
        <v>469.94259904960091</v>
      </c>
      <c r="K349" s="33">
        <f t="shared" si="82"/>
        <v>510.45858493835578</v>
      </c>
      <c r="L349" s="33">
        <f t="shared" si="82"/>
        <v>535.09527487724517</v>
      </c>
      <c r="M349" s="33">
        <f t="shared" si="82"/>
        <v>564.85417169120058</v>
      </c>
      <c r="N349" s="33">
        <f t="shared" si="82"/>
        <v>588.78435530056606</v>
      </c>
      <c r="O349" s="33">
        <f t="shared" si="82"/>
        <v>648.61526799622095</v>
      </c>
      <c r="P349" s="33">
        <f t="shared" si="82"/>
        <v>573.51042555395497</v>
      </c>
      <c r="Q349" s="33">
        <f t="shared" si="82"/>
        <v>555.48930235697424</v>
      </c>
      <c r="R349" s="33">
        <f t="shared" si="82"/>
        <v>616.17559658801861</v>
      </c>
      <c r="S349" s="33">
        <f t="shared" si="82"/>
        <v>625.82421994111894</v>
      </c>
      <c r="T349" s="33">
        <f t="shared" si="82"/>
        <v>675.8341486080119</v>
      </c>
      <c r="U349" s="33">
        <f t="shared" si="82"/>
        <v>648.1545864192899</v>
      </c>
      <c r="V349" s="33">
        <f t="shared" si="82"/>
        <v>644.20353772454746</v>
      </c>
      <c r="W349" s="33">
        <f t="shared" si="82"/>
        <v>630.55454223614913</v>
      </c>
      <c r="X349" s="33">
        <f t="shared" si="82"/>
        <v>259.48392142274884</v>
      </c>
      <c r="Y349" s="33">
        <f t="shared" si="82"/>
        <v>169.87635148344327</v>
      </c>
      <c r="Z349" s="33">
        <f t="shared" si="82"/>
        <v>164.35642218238164</v>
      </c>
      <c r="AA349" s="33">
        <f t="shared" si="82"/>
        <v>171.49272366668575</v>
      </c>
      <c r="AB349" s="33">
        <f t="shared" si="82"/>
        <v>152.95125153103444</v>
      </c>
      <c r="AC349" s="33">
        <f t="shared" si="82"/>
        <v>156.21016795543855</v>
      </c>
      <c r="AD349" s="33">
        <f t="shared" si="82"/>
        <v>215.96451744904778</v>
      </c>
      <c r="AE349" s="33">
        <f t="shared" si="82"/>
        <v>158.10686639840387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6.6091546741239302</v>
      </c>
      <c r="D350" s="33">
        <f t="shared" si="83"/>
        <v>13.248110891494546</v>
      </c>
      <c r="E350" s="33">
        <f t="shared" si="83"/>
        <v>10.406621710314189</v>
      </c>
      <c r="F350" s="33">
        <f t="shared" si="83"/>
        <v>9.2992612323824595</v>
      </c>
      <c r="G350" s="33">
        <f t="shared" si="83"/>
        <v>10.64727895039683</v>
      </c>
      <c r="H350" s="33">
        <f t="shared" si="83"/>
        <v>11.752149237191471</v>
      </c>
      <c r="I350" s="33">
        <f t="shared" si="83"/>
        <v>3.5481879298754553</v>
      </c>
      <c r="J350" s="33">
        <f t="shared" si="83"/>
        <v>11.234374077951809</v>
      </c>
      <c r="K350" s="33">
        <f t="shared" si="83"/>
        <v>18.21521005122089</v>
      </c>
      <c r="L350" s="33">
        <f t="shared" si="83"/>
        <v>24.581925266475515</v>
      </c>
      <c r="M350" s="33">
        <f t="shared" si="83"/>
        <v>32.347665740376769</v>
      </c>
      <c r="N350" s="33">
        <f t="shared" si="83"/>
        <v>56.092244223304206</v>
      </c>
      <c r="O350" s="33">
        <f t="shared" si="83"/>
        <v>102.51250075924972</v>
      </c>
      <c r="P350" s="33">
        <f t="shared" si="83"/>
        <v>27.982347294029708</v>
      </c>
      <c r="Q350" s="33">
        <f t="shared" si="83"/>
        <v>6.3427712829974947</v>
      </c>
      <c r="R350" s="33">
        <f t="shared" si="83"/>
        <v>31.204483349149875</v>
      </c>
      <c r="S350" s="33">
        <f t="shared" si="83"/>
        <v>32.093012734205281</v>
      </c>
      <c r="T350" s="33">
        <f t="shared" si="83"/>
        <v>42.409885213284269</v>
      </c>
      <c r="U350" s="33">
        <f t="shared" si="83"/>
        <v>1.8473431255615755</v>
      </c>
      <c r="V350" s="33">
        <f t="shared" si="83"/>
        <v>0</v>
      </c>
      <c r="W350" s="33">
        <f t="shared" si="83"/>
        <v>72.939753122702129</v>
      </c>
      <c r="X350" s="33">
        <f t="shared" si="83"/>
        <v>108.70516751433659</v>
      </c>
      <c r="Y350" s="33">
        <f t="shared" si="83"/>
        <v>22.746756200036501</v>
      </c>
      <c r="Z350" s="33">
        <f t="shared" si="83"/>
        <v>5.5850363065919799</v>
      </c>
      <c r="AA350" s="33">
        <f t="shared" si="83"/>
        <v>14.753331818638319</v>
      </c>
      <c r="AB350" s="33">
        <f t="shared" si="83"/>
        <v>0</v>
      </c>
      <c r="AC350" s="33">
        <f t="shared" si="83"/>
        <v>0</v>
      </c>
      <c r="AD350" s="33">
        <f t="shared" si="83"/>
        <v>12.755464438401358</v>
      </c>
      <c r="AE350" s="33">
        <f t="shared" si="83"/>
        <v>0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0</v>
      </c>
      <c r="D351" s="94">
        <f>+'CO2'!D351+'abs CO2'!D351+'CH4'!D351*PCG!$C$5+N2O!D351*PCG!$C$6+HFC!D351+PFC!D351+'SF6'!D351</f>
        <v>0</v>
      </c>
      <c r="E351" s="94">
        <f>+'CO2'!E351+'abs CO2'!E351+'CH4'!E351*PCG!$C$5+N2O!E351*PCG!$C$6+HFC!E351+PFC!E351+'SF6'!E351</f>
        <v>0</v>
      </c>
      <c r="F351" s="94">
        <f>+'CO2'!F351+'abs CO2'!F351+'CH4'!F351*PCG!$C$5+N2O!F351*PCG!$C$6+HFC!F351+PFC!F351+'SF6'!F351</f>
        <v>0</v>
      </c>
      <c r="G351" s="94">
        <f>+'CO2'!G351+'abs CO2'!G351+'CH4'!G351*PCG!$C$5+N2O!G351*PCG!$C$6+HFC!G351+PFC!G351+'SF6'!G351</f>
        <v>0</v>
      </c>
      <c r="H351" s="94">
        <f>+'CO2'!H351+'abs CO2'!H351+'CH4'!H351*PCG!$C$5+N2O!H351*PCG!$C$6+HFC!H351+PFC!H351+'SF6'!H351</f>
        <v>0</v>
      </c>
      <c r="I351" s="94">
        <f>+'CO2'!I351+'abs CO2'!I351+'CH4'!I351*PCG!$C$5+N2O!I351*PCG!$C$6+HFC!I351+PFC!I351+'SF6'!I351</f>
        <v>0</v>
      </c>
      <c r="J351" s="94">
        <f>+'CO2'!J351+'abs CO2'!J351+'CH4'!J351*PCG!$C$5+N2O!J351*PCG!$C$6+HFC!J351+PFC!J351+'SF6'!J351</f>
        <v>4.3806433018919989E-2</v>
      </c>
      <c r="K351" s="94">
        <f>+'CO2'!K351+'abs CO2'!K351+'CH4'!K351*PCG!$C$5+N2O!K351*PCG!$C$6+HFC!K351+PFC!K351+'SF6'!K351</f>
        <v>5.0443771355119994E-2</v>
      </c>
      <c r="L351" s="94">
        <f>+'CO2'!L351+'abs CO2'!L351+'CH4'!L351*PCG!$C$5+N2O!L351*PCG!$C$6+HFC!L351+PFC!L351+'SF6'!L351</f>
        <v>0</v>
      </c>
      <c r="M351" s="94">
        <f>+'CO2'!M351+'abs CO2'!M351+'CH4'!M351*PCG!$C$5+N2O!M351*PCG!$C$6+HFC!M351+PFC!M351+'SF6'!M351</f>
        <v>0</v>
      </c>
      <c r="N351" s="94">
        <f>+'CO2'!N351+'abs CO2'!N351+'CH4'!N351*PCG!$C$5+N2O!N351*PCG!$C$6+HFC!N351+PFC!N351+'SF6'!N351</f>
        <v>0</v>
      </c>
      <c r="O351" s="94">
        <f>+'CO2'!O351+'abs CO2'!O351+'CH4'!O351*PCG!$C$5+N2O!O351*PCG!$C$6+HFC!O351+PFC!O351+'SF6'!O351</f>
        <v>0</v>
      </c>
      <c r="P351" s="94">
        <f>+'CO2'!P351+'abs CO2'!P351+'CH4'!P351*PCG!$C$5+N2O!P351*PCG!$C$6+HFC!P351+PFC!P351+'SF6'!P351</f>
        <v>0</v>
      </c>
      <c r="Q351" s="94">
        <f>+'CO2'!Q351+'abs CO2'!Q351+'CH4'!Q351*PCG!$C$5+N2O!Q351*PCG!$C$6+HFC!Q351+PFC!Q351+'SF6'!Q351</f>
        <v>0</v>
      </c>
      <c r="R351" s="94">
        <f>+'CO2'!R351+'abs CO2'!R351+'CH4'!R351*PCG!$C$5+N2O!R351*PCG!$C$6+HFC!R351+PFC!R351+'SF6'!R351</f>
        <v>0</v>
      </c>
      <c r="S351" s="94">
        <f>+'CO2'!S351+'abs CO2'!S351+'CH4'!S351*PCG!$C$5+N2O!S351*PCG!$C$6+HFC!S351+PFC!S351+'SF6'!S351</f>
        <v>0</v>
      </c>
      <c r="T351" s="94">
        <f>+'CO2'!T351+'abs CO2'!T351+'CH4'!T351*PCG!$C$5+N2O!T351*PCG!$C$6+HFC!T351+PFC!T351+'SF6'!T351</f>
        <v>0</v>
      </c>
      <c r="U351" s="94">
        <f>+'CO2'!U351+'abs CO2'!U351+'CH4'!U351*PCG!$C$5+N2O!U351*PCG!$C$6+HFC!U351+PFC!U351+'SF6'!U351</f>
        <v>0</v>
      </c>
      <c r="V351" s="94">
        <f>+'CO2'!V351+'abs CO2'!V351+'CH4'!V351*PCG!$C$5+N2O!V351*PCG!$C$6+HFC!V351+PFC!V351+'SF6'!V351</f>
        <v>0</v>
      </c>
      <c r="W351" s="94">
        <f>+'CO2'!W351+'abs CO2'!W351+'CH4'!W351*PCG!$C$5+N2O!W351*PCG!$C$6+HFC!W351+PFC!W351+'SF6'!W351</f>
        <v>0</v>
      </c>
      <c r="X351" s="94">
        <f>+'CO2'!X351+'abs CO2'!X351+'CH4'!X351*PCG!$C$5+N2O!X351*PCG!$C$6+HFC!X351+PFC!X351+'SF6'!X351</f>
        <v>0</v>
      </c>
      <c r="Y351" s="94">
        <f>+'CO2'!Y351+'abs CO2'!Y351+'CH4'!Y351*PCG!$C$5+N2O!Y351*PCG!$C$6+HFC!Y351+PFC!Y351+'SF6'!Y351</f>
        <v>0</v>
      </c>
      <c r="Z351" s="94">
        <f>+'CO2'!Z351+'abs CO2'!Z351+'CH4'!Z351*PCG!$C$5+N2O!Z351*PCG!$C$6+HFC!Z351+PFC!Z351+'SF6'!Z351</f>
        <v>0</v>
      </c>
      <c r="AA351" s="94">
        <f>+'CO2'!AA351+'abs CO2'!AA351+'CH4'!AA351*PCG!$C$5+N2O!AA351*PCG!$C$6+HFC!AA351+PFC!AA351+'SF6'!AA351</f>
        <v>0</v>
      </c>
      <c r="AB351" s="94">
        <f>+'CO2'!AB351+'abs CO2'!AB351+'CH4'!AB351*PCG!$C$5+N2O!AB351*PCG!$C$6+HFC!AB351+PFC!AB351+'SF6'!AB351</f>
        <v>0</v>
      </c>
      <c r="AC351" s="94">
        <f>+'CO2'!AC351+'abs CO2'!AC351+'CH4'!AC351*PCG!$C$5+N2O!AC351*PCG!$C$6+HFC!AC351+PFC!AC351+'SF6'!AC351</f>
        <v>0</v>
      </c>
      <c r="AD351" s="94">
        <f>+'CO2'!AD351+'abs CO2'!AD351+'CH4'!AD351*PCG!$C$5+N2O!AD351*PCG!$C$6+HFC!AD351+PFC!AD351+'SF6'!AD351</f>
        <v>0</v>
      </c>
      <c r="AE351" s="94">
        <f>+'CO2'!AE351+'abs CO2'!AE351+'CH4'!AE351*PCG!$C$5+N2O!AE351*PCG!$C$6+HFC!AE351+PFC!AE351+'SF6'!AE351</f>
        <v>0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4.3589684500667802</v>
      </c>
      <c r="D352" s="94">
        <f>+'CO2'!D352+'abs CO2'!D352+'CH4'!D352*PCG!$C$5+N2O!D352*PCG!$C$6+HFC!D352+PFC!D352+'SF6'!D352</f>
        <v>9.8924820028860996</v>
      </c>
      <c r="E352" s="94">
        <f>+'CO2'!E352+'abs CO2'!E352+'CH4'!E352*PCG!$C$5+N2O!E352*PCG!$C$6+HFC!E352+PFC!E352+'SF6'!E352</f>
        <v>6.8983205599222188</v>
      </c>
      <c r="F352" s="94">
        <f>+'CO2'!F352+'abs CO2'!F352+'CH4'!F352*PCG!$C$5+N2O!F352*PCG!$C$6+HFC!F352+PFC!F352+'SF6'!F352</f>
        <v>6.5731318867496871</v>
      </c>
      <c r="G352" s="94">
        <f>+'CO2'!G352+'abs CO2'!G352+'CH4'!G352*PCG!$C$5+N2O!G352*PCG!$C$6+HFC!G352+PFC!G352+'SF6'!G352</f>
        <v>7.3133340763836685</v>
      </c>
      <c r="H352" s="94">
        <f>+'CO2'!H352+'abs CO2'!H352+'CH4'!H352*PCG!$C$5+N2O!H352*PCG!$C$6+HFC!H352+PFC!H352+'SF6'!H352</f>
        <v>8.3923692191834363</v>
      </c>
      <c r="I352" s="94">
        <f>+'CO2'!I352+'abs CO2'!I352+'CH4'!I352*PCG!$C$5+N2O!I352*PCG!$C$6+HFC!I352+PFC!I352+'SF6'!I352</f>
        <v>0.77216987788023528</v>
      </c>
      <c r="J352" s="94">
        <f>+'CO2'!J352+'abs CO2'!J352+'CH4'!J352*PCG!$C$5+N2O!J352*PCG!$C$6+HFC!J352+PFC!J352+'SF6'!J352</f>
        <v>7.5750842450276252</v>
      </c>
      <c r="K352" s="94">
        <f>+'CO2'!K352+'abs CO2'!K352+'CH4'!K352*PCG!$C$5+N2O!K352*PCG!$C$6+HFC!K352+PFC!K352+'SF6'!K352</f>
        <v>15.374977441843166</v>
      </c>
      <c r="L352" s="94">
        <f>+'CO2'!L352+'abs CO2'!L352+'CH4'!L352*PCG!$C$5+N2O!L352*PCG!$C$6+HFC!L352+PFC!L352+'SF6'!L352</f>
        <v>20.612048588276458</v>
      </c>
      <c r="M352" s="94">
        <f>+'CO2'!M352+'abs CO2'!M352+'CH4'!M352*PCG!$C$5+N2O!M352*PCG!$C$6+HFC!M352+PFC!M352+'SF6'!M352</f>
        <v>28.65629934138321</v>
      </c>
      <c r="N352" s="94">
        <f>+'CO2'!N352+'abs CO2'!N352+'CH4'!N352*PCG!$C$5+N2O!N352*PCG!$C$6+HFC!N352+PFC!N352+'SF6'!N352</f>
        <v>52.089211559485442</v>
      </c>
      <c r="O352" s="94">
        <f>+'CO2'!O352+'abs CO2'!O352+'CH4'!O352*PCG!$C$5+N2O!O352*PCG!$C$6+HFC!O352+PFC!O352+'SF6'!O352</f>
        <v>98.96481029794154</v>
      </c>
      <c r="P352" s="94">
        <f>+'CO2'!P352+'abs CO2'!P352+'CH4'!P352*PCG!$C$5+N2O!P352*PCG!$C$6+HFC!P352+PFC!P352+'SF6'!P352</f>
        <v>24.410342443267083</v>
      </c>
      <c r="Q352" s="94">
        <f>+'CO2'!Q352+'abs CO2'!Q352+'CH4'!Q352*PCG!$C$5+N2O!Q352*PCG!$C$6+HFC!Q352+PFC!Q352+'SF6'!Q352</f>
        <v>1.225697502356728</v>
      </c>
      <c r="R352" s="94">
        <f>+'CO2'!R352+'abs CO2'!R352+'CH4'!R352*PCG!$C$5+N2O!R352*PCG!$C$6+HFC!R352+PFC!R352+'SF6'!R352</f>
        <v>23.857116935823779</v>
      </c>
      <c r="S352" s="94">
        <f>+'CO2'!S352+'abs CO2'!S352+'CH4'!S352*PCG!$C$5+N2O!S352*PCG!$C$6+HFC!S352+PFC!S352+'SF6'!S352</f>
        <v>23.722231564751031</v>
      </c>
      <c r="T352" s="94">
        <f>+'CO2'!T352+'abs CO2'!T352+'CH4'!T352*PCG!$C$5+N2O!T352*PCG!$C$6+HFC!T352+PFC!T352+'SF6'!T352</f>
        <v>34.733960481458276</v>
      </c>
      <c r="U352" s="94">
        <f>+'CO2'!U352+'abs CO2'!U352+'CH4'!U352*PCG!$C$5+N2O!U352*PCG!$C$6+HFC!U352+PFC!U352+'SF6'!U352</f>
        <v>1.8473431255615755</v>
      </c>
      <c r="V352" s="94">
        <f>+'CO2'!V352+'abs CO2'!V352+'CH4'!V352*PCG!$C$5+N2O!V352*PCG!$C$6+HFC!V352+PFC!V352+'SF6'!V352</f>
        <v>0</v>
      </c>
      <c r="W352" s="94">
        <f>+'CO2'!W352+'abs CO2'!W352+'CH4'!W352*PCG!$C$5+N2O!W352*PCG!$C$6+HFC!W352+PFC!W352+'SF6'!W352</f>
        <v>72.939753122702129</v>
      </c>
      <c r="X352" s="94">
        <f>+'CO2'!X352+'abs CO2'!X352+'CH4'!X352*PCG!$C$5+N2O!X352*PCG!$C$6+HFC!X352+PFC!X352+'SF6'!X352</f>
        <v>100.65576458747675</v>
      </c>
      <c r="Y352" s="94">
        <f>+'CO2'!Y352+'abs CO2'!Y352+'CH4'!Y352*PCG!$C$5+N2O!Y352*PCG!$C$6+HFC!Y352+PFC!Y352+'SF6'!Y352</f>
        <v>22.746756200036501</v>
      </c>
      <c r="Z352" s="94">
        <f>+'CO2'!Z352+'abs CO2'!Z352+'CH4'!Z352*PCG!$C$5+N2O!Z352*PCG!$C$6+HFC!Z352+PFC!Z352+'SF6'!Z352</f>
        <v>5.5850363065919799</v>
      </c>
      <c r="AA352" s="94">
        <f>+'CO2'!AA352+'abs CO2'!AA352+'CH4'!AA352*PCG!$C$5+N2O!AA352*PCG!$C$6+HFC!AA352+PFC!AA352+'SF6'!AA352</f>
        <v>14.753331818638319</v>
      </c>
      <c r="AB352" s="94">
        <f>+'CO2'!AB352+'abs CO2'!AB352+'CH4'!AB352*PCG!$C$5+N2O!AB352*PCG!$C$6+HFC!AB352+PFC!AB352+'SF6'!AB352</f>
        <v>0</v>
      </c>
      <c r="AC352" s="94">
        <f>+'CO2'!AC352+'abs CO2'!AC352+'CH4'!AC352*PCG!$C$5+N2O!AC352*PCG!$C$6+HFC!AC352+PFC!AC352+'SF6'!AC352</f>
        <v>0</v>
      </c>
      <c r="AD352" s="94">
        <f>+'CO2'!AD352+'abs CO2'!AD352+'CH4'!AD352*PCG!$C$5+N2O!AD352*PCG!$C$6+HFC!AD352+PFC!AD352+'SF6'!AD352</f>
        <v>12.755464438401358</v>
      </c>
      <c r="AE352" s="94">
        <f>+'CO2'!AE352+'abs CO2'!AE352+'CH4'!AE352*PCG!$C$5+N2O!AE352*PCG!$C$6+HFC!AE352+PFC!AE352+'SF6'!AE352</f>
        <v>0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2.2501862240571495</v>
      </c>
      <c r="D353" s="94">
        <f>+'CO2'!D353+'abs CO2'!D353+'CH4'!D353*PCG!$C$5+N2O!D353*PCG!$C$6+HFC!D353+PFC!D353+'SF6'!D353</f>
        <v>3.3556288886084467</v>
      </c>
      <c r="E353" s="94">
        <f>+'CO2'!E353+'abs CO2'!E353+'CH4'!E353*PCG!$C$5+N2O!E353*PCG!$C$6+HFC!E353+PFC!E353+'SF6'!E353</f>
        <v>3.5083011503919708</v>
      </c>
      <c r="F353" s="94">
        <f>+'CO2'!F353+'abs CO2'!F353+'CH4'!F353*PCG!$C$5+N2O!F353*PCG!$C$6+HFC!F353+PFC!F353+'SF6'!F353</f>
        <v>2.7261293456327733</v>
      </c>
      <c r="G353" s="94">
        <f>+'CO2'!G353+'abs CO2'!G353+'CH4'!G353*PCG!$C$5+N2O!G353*PCG!$C$6+HFC!G353+PFC!G353+'SF6'!G353</f>
        <v>3.3339448740131612</v>
      </c>
      <c r="H353" s="94">
        <f>+'CO2'!H353+'abs CO2'!H353+'CH4'!H353*PCG!$C$5+N2O!H353*PCG!$C$6+HFC!H353+PFC!H353+'SF6'!H353</f>
        <v>3.3597800180080344</v>
      </c>
      <c r="I353" s="94">
        <f>+'CO2'!I353+'abs CO2'!I353+'CH4'!I353*PCG!$C$5+N2O!I353*PCG!$C$6+HFC!I353+PFC!I353+'SF6'!I353</f>
        <v>2.7760180519952198</v>
      </c>
      <c r="J353" s="94">
        <f>+'CO2'!J353+'abs CO2'!J353+'CH4'!J353*PCG!$C$5+N2O!J353*PCG!$C$6+HFC!J353+PFC!J353+'SF6'!J353</f>
        <v>3.6154833999052629</v>
      </c>
      <c r="K353" s="94">
        <f>+'CO2'!K353+'abs CO2'!K353+'CH4'!K353*PCG!$C$5+N2O!K353*PCG!$C$6+HFC!K353+PFC!K353+'SF6'!K353</f>
        <v>2.7897888380226026</v>
      </c>
      <c r="L353" s="94">
        <f>+'CO2'!L353+'abs CO2'!L353+'CH4'!L353*PCG!$C$5+N2O!L353*PCG!$C$6+HFC!L353+PFC!L353+'SF6'!L353</f>
        <v>3.9698766781990575</v>
      </c>
      <c r="M353" s="94">
        <f>+'CO2'!M353+'abs CO2'!M353+'CH4'!M353*PCG!$C$5+N2O!M353*PCG!$C$6+HFC!M353+PFC!M353+'SF6'!M353</f>
        <v>3.6913663989935559</v>
      </c>
      <c r="N353" s="94">
        <f>+'CO2'!N353+'abs CO2'!N353+'CH4'!N353*PCG!$C$5+N2O!N353*PCG!$C$6+HFC!N353+PFC!N353+'SF6'!N353</f>
        <v>4.003032663818761</v>
      </c>
      <c r="O353" s="94">
        <f>+'CO2'!O353+'abs CO2'!O353+'CH4'!O353*PCG!$C$5+N2O!O353*PCG!$C$6+HFC!O353+PFC!O353+'SF6'!O353</f>
        <v>3.5476904613081772</v>
      </c>
      <c r="P353" s="94">
        <f>+'CO2'!P353+'abs CO2'!P353+'CH4'!P353*PCG!$C$5+N2O!P353*PCG!$C$6+HFC!P353+PFC!P353+'SF6'!P353</f>
        <v>3.5720048507626263</v>
      </c>
      <c r="Q353" s="94">
        <f>+'CO2'!Q353+'abs CO2'!Q353+'CH4'!Q353*PCG!$C$5+N2O!Q353*PCG!$C$6+HFC!Q353+PFC!Q353+'SF6'!Q353</f>
        <v>5.1170737806407667</v>
      </c>
      <c r="R353" s="94">
        <f>+'CO2'!R353+'abs CO2'!R353+'CH4'!R353*PCG!$C$5+N2O!R353*PCG!$C$6+HFC!R353+PFC!R353+'SF6'!R353</f>
        <v>7.3473664133260952</v>
      </c>
      <c r="S353" s="94">
        <f>+'CO2'!S353+'abs CO2'!S353+'CH4'!S353*PCG!$C$5+N2O!S353*PCG!$C$6+HFC!S353+PFC!S353+'SF6'!S353</f>
        <v>8.3707811694542489</v>
      </c>
      <c r="T353" s="94">
        <f>+'CO2'!T353+'abs CO2'!T353+'CH4'!T353*PCG!$C$5+N2O!T353*PCG!$C$6+HFC!T353+PFC!T353+'SF6'!T353</f>
        <v>7.6759247318259911</v>
      </c>
      <c r="U353" s="94">
        <f>+'CO2'!U353+'abs CO2'!U353+'CH4'!U353*PCG!$C$5+N2O!U353*PCG!$C$6+HFC!U353+PFC!U353+'SF6'!U353</f>
        <v>0</v>
      </c>
      <c r="V353" s="94">
        <f>+'CO2'!V353+'abs CO2'!V353+'CH4'!V353*PCG!$C$5+N2O!V353*PCG!$C$6+HFC!V353+PFC!V353+'SF6'!V353</f>
        <v>0</v>
      </c>
      <c r="W353" s="94">
        <f>+'CO2'!W353+'abs CO2'!W353+'CH4'!W353*PCG!$C$5+N2O!W353*PCG!$C$6+HFC!W353+PFC!W353+'SF6'!W353</f>
        <v>0</v>
      </c>
      <c r="X353" s="94">
        <f>+'CO2'!X353+'abs CO2'!X353+'CH4'!X353*PCG!$C$5+N2O!X353*PCG!$C$6+HFC!X353+PFC!X353+'SF6'!X353</f>
        <v>8.0494029268598464</v>
      </c>
      <c r="Y353" s="94">
        <f>+'CO2'!Y353+'abs CO2'!Y353+'CH4'!Y353*PCG!$C$5+N2O!Y353*PCG!$C$6+HFC!Y353+PFC!Y353+'SF6'!Y353</f>
        <v>0</v>
      </c>
      <c r="Z353" s="94">
        <f>+'CO2'!Z353+'abs CO2'!Z353+'CH4'!Z353*PCG!$C$5+N2O!Z353*PCG!$C$6+HFC!Z353+PFC!Z353+'SF6'!Z353</f>
        <v>0</v>
      </c>
      <c r="AA353" s="94">
        <f>+'CO2'!AA353+'abs CO2'!AA353+'CH4'!AA353*PCG!$C$5+N2O!AA353*PCG!$C$6+HFC!AA353+PFC!AA353+'SF6'!AA353</f>
        <v>0</v>
      </c>
      <c r="AB353" s="94">
        <f>+'CO2'!AB353+'abs CO2'!AB353+'CH4'!AB353*PCG!$C$5+N2O!AB353*PCG!$C$6+HFC!AB353+PFC!AB353+'SF6'!AB353</f>
        <v>0</v>
      </c>
      <c r="AC353" s="94">
        <f>+'CO2'!AC353+'abs CO2'!AC353+'CH4'!AC353*PCG!$C$5+N2O!AC353*PCG!$C$6+HFC!AC353+PFC!AC353+'SF6'!AC353</f>
        <v>0</v>
      </c>
      <c r="AD353" s="94">
        <f>+'CO2'!AD353+'abs CO2'!AD353+'CH4'!AD353*PCG!$C$5+N2O!AD353*PCG!$C$6+HFC!AD353+PFC!AD353+'SF6'!AD353</f>
        <v>0</v>
      </c>
      <c r="AE353" s="94">
        <f>+'CO2'!AE353+'abs CO2'!AE353+'CH4'!AE353*PCG!$C$5+N2O!AE353*PCG!$C$6+HFC!AE353+PFC!AE353+'SF6'!AE353</f>
        <v>0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0</v>
      </c>
      <c r="D354" s="94">
        <f>+'CO2'!D354+'abs CO2'!D354+'CH4'!D354*PCG!$C$5+N2O!D354*PCG!$C$6+HFC!D354+PFC!D354+'SF6'!D354</f>
        <v>0</v>
      </c>
      <c r="E354" s="94">
        <f>+'CO2'!E354+'abs CO2'!E354+'CH4'!E354*PCG!$C$5+N2O!E354*PCG!$C$6+HFC!E354+PFC!E354+'SF6'!E354</f>
        <v>0</v>
      </c>
      <c r="F354" s="94">
        <f>+'CO2'!F354+'abs CO2'!F354+'CH4'!F354*PCG!$C$5+N2O!F354*PCG!$C$6+HFC!F354+PFC!F354+'SF6'!F354</f>
        <v>0</v>
      </c>
      <c r="G354" s="94">
        <f>+'CO2'!G354+'abs CO2'!G354+'CH4'!G354*PCG!$C$5+N2O!G354*PCG!$C$6+HFC!G354+PFC!G354+'SF6'!G354</f>
        <v>0</v>
      </c>
      <c r="H354" s="94">
        <f>+'CO2'!H354+'abs CO2'!H354+'CH4'!H354*PCG!$C$5+N2O!H354*PCG!$C$6+HFC!H354+PFC!H354+'SF6'!H354</f>
        <v>0</v>
      </c>
      <c r="I354" s="94">
        <f>+'CO2'!I354+'abs CO2'!I354+'CH4'!I354*PCG!$C$5+N2O!I354*PCG!$C$6+HFC!I354+PFC!I354+'SF6'!I354</f>
        <v>0</v>
      </c>
      <c r="J354" s="94">
        <f>+'CO2'!J354+'abs CO2'!J354+'CH4'!J354*PCG!$C$5+N2O!J354*PCG!$C$6+HFC!J354+PFC!J354+'SF6'!J354</f>
        <v>0</v>
      </c>
      <c r="K354" s="94">
        <f>+'CO2'!K354+'abs CO2'!K354+'CH4'!K354*PCG!$C$5+N2O!K354*PCG!$C$6+HFC!K354+PFC!K354+'SF6'!K354</f>
        <v>0</v>
      </c>
      <c r="L354" s="94">
        <f>+'CO2'!L354+'abs CO2'!L354+'CH4'!L354*PCG!$C$5+N2O!L354*PCG!$C$6+HFC!L354+PFC!L354+'SF6'!L354</f>
        <v>0</v>
      </c>
      <c r="M354" s="94">
        <f>+'CO2'!M354+'abs CO2'!M354+'CH4'!M354*PCG!$C$5+N2O!M354*PCG!$C$6+HFC!M354+PFC!M354+'SF6'!M354</f>
        <v>0</v>
      </c>
      <c r="N354" s="94">
        <f>+'CO2'!N354+'abs CO2'!N354+'CH4'!N354*PCG!$C$5+N2O!N354*PCG!$C$6+HFC!N354+PFC!N354+'SF6'!N354</f>
        <v>0</v>
      </c>
      <c r="O354" s="94">
        <f>+'CO2'!O354+'abs CO2'!O354+'CH4'!O354*PCG!$C$5+N2O!O354*PCG!$C$6+HFC!O354+PFC!O354+'SF6'!O354</f>
        <v>0</v>
      </c>
      <c r="P354" s="94">
        <f>+'CO2'!P354+'abs CO2'!P354+'CH4'!P354*PCG!$C$5+N2O!P354*PCG!$C$6+HFC!P354+PFC!P354+'SF6'!P354</f>
        <v>0</v>
      </c>
      <c r="Q354" s="94">
        <f>+'CO2'!Q354+'abs CO2'!Q354+'CH4'!Q354*PCG!$C$5+N2O!Q354*PCG!$C$6+HFC!Q354+PFC!Q354+'SF6'!Q354</f>
        <v>0</v>
      </c>
      <c r="R354" s="94">
        <f>+'CO2'!R354+'abs CO2'!R354+'CH4'!R354*PCG!$C$5+N2O!R354*PCG!$C$6+HFC!R354+PFC!R354+'SF6'!R354</f>
        <v>0</v>
      </c>
      <c r="S354" s="94">
        <f>+'CO2'!S354+'abs CO2'!S354+'CH4'!S354*PCG!$C$5+N2O!S354*PCG!$C$6+HFC!S354+PFC!S354+'SF6'!S354</f>
        <v>0</v>
      </c>
      <c r="T354" s="94">
        <f>+'CO2'!T354+'abs CO2'!T354+'CH4'!T354*PCG!$C$5+N2O!T354*PCG!$C$6+HFC!T354+PFC!T354+'SF6'!T354</f>
        <v>0</v>
      </c>
      <c r="U354" s="94">
        <f>+'CO2'!U354+'abs CO2'!U354+'CH4'!U354*PCG!$C$5+N2O!U354*PCG!$C$6+HFC!U354+PFC!U354+'SF6'!U354</f>
        <v>0</v>
      </c>
      <c r="V354" s="94">
        <f>+'CO2'!V354+'abs CO2'!V354+'CH4'!V354*PCG!$C$5+N2O!V354*PCG!$C$6+HFC!V354+PFC!V354+'SF6'!V354</f>
        <v>0</v>
      </c>
      <c r="W354" s="94">
        <f>+'CO2'!W354+'abs CO2'!W354+'CH4'!W354*PCG!$C$5+N2O!W354*PCG!$C$6+HFC!W354+PFC!W354+'SF6'!W354</f>
        <v>0</v>
      </c>
      <c r="X354" s="94">
        <f>+'CO2'!X354+'abs CO2'!X354+'CH4'!X354*PCG!$C$5+N2O!X354*PCG!$C$6+HFC!X354+PFC!X354+'SF6'!X354</f>
        <v>0</v>
      </c>
      <c r="Y354" s="94">
        <f>+'CO2'!Y354+'abs CO2'!Y354+'CH4'!Y354*PCG!$C$5+N2O!Y354*PCG!$C$6+HFC!Y354+PFC!Y354+'SF6'!Y354</f>
        <v>0</v>
      </c>
      <c r="Z354" s="94">
        <f>+'CO2'!Z354+'abs CO2'!Z354+'CH4'!Z354*PCG!$C$5+N2O!Z354*PCG!$C$6+HFC!Z354+PFC!Z354+'SF6'!Z354</f>
        <v>0</v>
      </c>
      <c r="AA354" s="94">
        <f>+'CO2'!AA354+'abs CO2'!AA354+'CH4'!AA354*PCG!$C$5+N2O!AA354*PCG!$C$6+HFC!AA354+PFC!AA354+'SF6'!AA354</f>
        <v>0</v>
      </c>
      <c r="AB354" s="94">
        <f>+'CO2'!AB354+'abs CO2'!AB354+'CH4'!AB354*PCG!$C$5+N2O!AB354*PCG!$C$6+HFC!AB354+PFC!AB354+'SF6'!AB354</f>
        <v>0</v>
      </c>
      <c r="AC354" s="94">
        <f>+'CO2'!AC354+'abs CO2'!AC354+'CH4'!AC354*PCG!$C$5+N2O!AC354*PCG!$C$6+HFC!AC354+PFC!AC354+'SF6'!AC354</f>
        <v>0</v>
      </c>
      <c r="AD354" s="94">
        <f>+'CO2'!AD354+'abs CO2'!AD354+'CH4'!AD354*PCG!$C$5+N2O!AD354*PCG!$C$6+HFC!AD354+PFC!AD354+'SF6'!AD354</f>
        <v>0</v>
      </c>
      <c r="AE354" s="94">
        <f>+'CO2'!AE354+'abs CO2'!AE354+'CH4'!AE354*PCG!$C$5+N2O!AE354*PCG!$C$6+HFC!AE354+PFC!AE354+'SF6'!AE354</f>
        <v>0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332.84356557743399</v>
      </c>
      <c r="D355" s="33">
        <f t="shared" si="84"/>
        <v>372.21017780502677</v>
      </c>
      <c r="E355" s="33">
        <f t="shared" si="84"/>
        <v>412.84922845727431</v>
      </c>
      <c r="F355" s="33">
        <f t="shared" si="84"/>
        <v>382.6748869181352</v>
      </c>
      <c r="G355" s="33">
        <f t="shared" si="84"/>
        <v>401.37534404185362</v>
      </c>
      <c r="H355" s="33">
        <f t="shared" si="84"/>
        <v>429.18031747991148</v>
      </c>
      <c r="I355" s="33">
        <f t="shared" si="84"/>
        <v>460.09618348031495</v>
      </c>
      <c r="J355" s="33">
        <f t="shared" si="84"/>
        <v>458.03834340733891</v>
      </c>
      <c r="K355" s="33">
        <f t="shared" si="84"/>
        <v>491.67020728657411</v>
      </c>
      <c r="L355" s="33">
        <f t="shared" si="84"/>
        <v>509.5369978562083</v>
      </c>
      <c r="M355" s="33">
        <f t="shared" si="84"/>
        <v>532.26099303305898</v>
      </c>
      <c r="N355" s="33">
        <f t="shared" si="84"/>
        <v>531.2123282623952</v>
      </c>
      <c r="O355" s="33">
        <f t="shared" si="84"/>
        <v>539.70695167664178</v>
      </c>
      <c r="P355" s="33">
        <f t="shared" si="84"/>
        <v>510.77433453121728</v>
      </c>
      <c r="Q355" s="33">
        <f t="shared" si="84"/>
        <v>539.39981136724236</v>
      </c>
      <c r="R355" s="33">
        <f t="shared" si="84"/>
        <v>575.33083984826749</v>
      </c>
      <c r="S355" s="33">
        <f t="shared" si="84"/>
        <v>591.81549902560437</v>
      </c>
      <c r="T355" s="33">
        <f t="shared" si="84"/>
        <v>623.56503158009195</v>
      </c>
      <c r="U355" s="33">
        <f t="shared" si="84"/>
        <v>639.76448904155791</v>
      </c>
      <c r="V355" s="33">
        <f t="shared" si="84"/>
        <v>641.55906599219145</v>
      </c>
      <c r="W355" s="33">
        <f t="shared" si="84"/>
        <v>555.25263905095767</v>
      </c>
      <c r="X355" s="33">
        <f t="shared" si="84"/>
        <v>142.52473333118368</v>
      </c>
      <c r="Y355" s="33">
        <f t="shared" si="84"/>
        <v>143.90450551756388</v>
      </c>
      <c r="Z355" s="33">
        <f t="shared" si="84"/>
        <v>145.92474541769423</v>
      </c>
      <c r="AA355" s="33">
        <f t="shared" si="84"/>
        <v>148.58497686061042</v>
      </c>
      <c r="AB355" s="33">
        <f t="shared" si="84"/>
        <v>149.9266408204052</v>
      </c>
      <c r="AC355" s="33">
        <f t="shared" si="84"/>
        <v>148.68794598044778</v>
      </c>
      <c r="AD355" s="33">
        <f t="shared" si="84"/>
        <v>149.5214116820373</v>
      </c>
      <c r="AE355" s="33">
        <f t="shared" si="84"/>
        <v>151.32908591704231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201.93625268803504</v>
      </c>
      <c r="D356" s="94">
        <f>+'CO2'!D356+'abs CO2'!D356+'CH4'!D356*PCG!$C$5+N2O!D356*PCG!$C$6+HFC!D356+PFC!D356+'SF6'!D356</f>
        <v>225.81998359469023</v>
      </c>
      <c r="E356" s="94">
        <f>+'CO2'!E356+'abs CO2'!E356+'CH4'!E356*PCG!$C$5+N2O!E356*PCG!$C$6+HFC!E356+PFC!E356+'SF6'!E356</f>
        <v>250.47570312851104</v>
      </c>
      <c r="F356" s="94">
        <f>+'CO2'!F356+'abs CO2'!F356+'CH4'!F356*PCG!$C$5+N2O!F356*PCG!$C$6+HFC!F356+PFC!F356+'SF6'!F356</f>
        <v>232.16892454569029</v>
      </c>
      <c r="G356" s="94">
        <f>+'CO2'!G356+'abs CO2'!G356+'CH4'!G356*PCG!$C$5+N2O!G356*PCG!$C$6+HFC!G356+PFC!G356+'SF6'!G356</f>
        <v>243.51449533527625</v>
      </c>
      <c r="H356" s="94">
        <f>+'CO2'!H356+'abs CO2'!H356+'CH4'!H356*PCG!$C$5+N2O!H356*PCG!$C$6+HFC!H356+PFC!H356+'SF6'!H356</f>
        <v>260.38377785371955</v>
      </c>
      <c r="I356" s="94">
        <f>+'CO2'!I356+'abs CO2'!I356+'CH4'!I356*PCG!$C$5+N2O!I356*PCG!$C$6+HFC!I356+PFC!I356+'SF6'!I356</f>
        <v>279.14043946409549</v>
      </c>
      <c r="J356" s="94">
        <f>+'CO2'!J356+'abs CO2'!J356+'CH4'!J356*PCG!$C$5+N2O!J356*PCG!$C$6+HFC!J356+PFC!J356+'SF6'!J356</f>
        <v>277.89194751188626</v>
      </c>
      <c r="K356" s="94">
        <f>+'CO2'!K356+'abs CO2'!K356+'CH4'!K356*PCG!$C$5+N2O!K356*PCG!$C$6+HFC!K356+PFC!K356+'SF6'!K356</f>
        <v>298.29640553679837</v>
      </c>
      <c r="L356" s="94">
        <f>+'CO2'!L356+'abs CO2'!L356+'CH4'!L356*PCG!$C$5+N2O!L356*PCG!$C$6+HFC!L356+PFC!L356+'SF6'!L356</f>
        <v>309.13619067410337</v>
      </c>
      <c r="M356" s="94">
        <f>+'CO2'!M356+'abs CO2'!M356+'CH4'!M356*PCG!$C$5+N2O!M356*PCG!$C$6+HFC!M356+PFC!M356+'SF6'!M356</f>
        <v>322.92284274338198</v>
      </c>
      <c r="N356" s="94">
        <f>+'CO2'!N356+'abs CO2'!N356+'CH4'!N356*PCG!$C$5+N2O!N356*PCG!$C$6+HFC!N356+PFC!N356+'SF6'!N356</f>
        <v>322.2866176334075</v>
      </c>
      <c r="O356" s="94">
        <f>+'CO2'!O356+'abs CO2'!O356+'CH4'!O356*PCG!$C$5+N2O!O356*PCG!$C$6+HFC!O356+PFC!O356+'SF6'!O356</f>
        <v>327.44030722717525</v>
      </c>
      <c r="P356" s="94">
        <f>+'CO2'!P356+'abs CO2'!P356+'CH4'!P356*PCG!$C$5+N2O!P356*PCG!$C$6+HFC!P356+PFC!P356+'SF6'!P356</f>
        <v>309.88688306327816</v>
      </c>
      <c r="Q356" s="94">
        <f>+'CO2'!Q356+'abs CO2'!Q356+'CH4'!Q356*PCG!$C$5+N2O!Q356*PCG!$C$6+HFC!Q356+PFC!Q356+'SF6'!Q356</f>
        <v>327.25396514475597</v>
      </c>
      <c r="R356" s="94">
        <f>+'CO2'!R356+'abs CO2'!R356+'CH4'!R356*PCG!$C$5+N2O!R356*PCG!$C$6+HFC!R356+PFC!R356+'SF6'!R356</f>
        <v>349.05332675806403</v>
      </c>
      <c r="S356" s="94">
        <f>+'CO2'!S356+'abs CO2'!S356+'CH4'!S356*PCG!$C$5+N2O!S356*PCG!$C$6+HFC!S356+PFC!S356+'SF6'!S356</f>
        <v>359.05457252448218</v>
      </c>
      <c r="T356" s="94">
        <f>+'CO2'!T356+'abs CO2'!T356+'CH4'!T356*PCG!$C$5+N2O!T356*PCG!$C$6+HFC!T356+PFC!T356+'SF6'!T356</f>
        <v>378.31701978713897</v>
      </c>
      <c r="U356" s="94">
        <f>+'CO2'!U356+'abs CO2'!U356+'CH4'!U356*PCG!$C$5+N2O!U356*PCG!$C$6+HFC!U356+PFC!U356+'SF6'!U356</f>
        <v>388.14523361988211</v>
      </c>
      <c r="V356" s="94">
        <f>+'CO2'!V356+'abs CO2'!V356+'CH4'!V356*PCG!$C$5+N2O!V356*PCG!$C$6+HFC!V356+PFC!V356+'SF6'!V356</f>
        <v>389.23400378716047</v>
      </c>
      <c r="W356" s="94">
        <f>+'CO2'!W356+'abs CO2'!W356+'CH4'!W356*PCG!$C$5+N2O!W356*PCG!$C$6+HFC!W356+PFC!W356+'SF6'!W356</f>
        <v>336.87187862734027</v>
      </c>
      <c r="X356" s="94">
        <f>+'CO2'!X356+'abs CO2'!X356+'CH4'!X356*PCG!$C$5+N2O!X356*PCG!$C$6+HFC!X356+PFC!X356+'SF6'!X356</f>
        <v>11.092890080736504</v>
      </c>
      <c r="Y356" s="94">
        <f>+'CO2'!Y356+'abs CO2'!Y356+'CH4'!Y356*PCG!$C$5+N2O!Y356*PCG!$C$6+HFC!Y356+PFC!Y356+'SF6'!Y356</f>
        <v>9.9757860575609136</v>
      </c>
      <c r="Z356" s="94">
        <f>+'CO2'!Z356+'abs CO2'!Z356+'CH4'!Z356*PCG!$C$5+N2O!Z356*PCG!$C$6+HFC!Z356+PFC!Z356+'SF6'!Z356</f>
        <v>9.1537985960902777</v>
      </c>
      <c r="AA356" s="94">
        <f>+'CO2'!AA356+'abs CO2'!AA356+'CH4'!AA356*PCG!$C$5+N2O!AA356*PCG!$C$6+HFC!AA356+PFC!AA356+'SF6'!AA356</f>
        <v>8.32523944234336</v>
      </c>
      <c r="AB356" s="94">
        <f>+'CO2'!AB356+'abs CO2'!AB356+'CH4'!AB356*PCG!$C$5+N2O!AB356*PCG!$C$6+HFC!AB356+PFC!AB356+'SF6'!AB356</f>
        <v>7.3259368554165851</v>
      </c>
      <c r="AC356" s="94">
        <f>+'CO2'!AC356+'abs CO2'!AC356+'CH4'!AC356*PCG!$C$5+N2O!AC356*PCG!$C$6+HFC!AC356+PFC!AC356+'SF6'!AC356</f>
        <v>6.4809024136388649</v>
      </c>
      <c r="AD356" s="94">
        <f>+'CO2'!AD356+'abs CO2'!AD356+'CH4'!AD356*PCG!$C$5+N2O!AD356*PCG!$C$6+HFC!AD356+PFC!AD356+'SF6'!AD356</f>
        <v>5.62929627958487</v>
      </c>
      <c r="AE356" s="94">
        <f>+'CO2'!AE356+'abs CO2'!AE356+'CH4'!AE356*PCG!$C$5+N2O!AE356*PCG!$C$6+HFC!AE356+PFC!AE356+'SF6'!AE356</f>
        <v>4.6246701219034314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130.90731288939892</v>
      </c>
      <c r="D357" s="94">
        <f>+'CO2'!D357+'abs CO2'!D357+'CH4'!D357*PCG!$C$5+N2O!D357*PCG!$C$6+HFC!D357+PFC!D357+'SF6'!D357</f>
        <v>146.39019421033657</v>
      </c>
      <c r="E357" s="94">
        <f>+'CO2'!E357+'abs CO2'!E357+'CH4'!E357*PCG!$C$5+N2O!E357*PCG!$C$6+HFC!E357+PFC!E357+'SF6'!E357</f>
        <v>162.37352532876326</v>
      </c>
      <c r="F357" s="94">
        <f>+'CO2'!F357+'abs CO2'!F357+'CH4'!F357*PCG!$C$5+N2O!F357*PCG!$C$6+HFC!F357+PFC!F357+'SF6'!F357</f>
        <v>150.50596237244491</v>
      </c>
      <c r="G357" s="94">
        <f>+'CO2'!G357+'abs CO2'!G357+'CH4'!G357*PCG!$C$5+N2O!G357*PCG!$C$6+HFC!G357+PFC!G357+'SF6'!G357</f>
        <v>157.8608487065774</v>
      </c>
      <c r="H357" s="94">
        <f>+'CO2'!H357+'abs CO2'!H357+'CH4'!H357*PCG!$C$5+N2O!H357*PCG!$C$6+HFC!H357+PFC!H357+'SF6'!H357</f>
        <v>168.79653962619193</v>
      </c>
      <c r="I357" s="94">
        <f>+'CO2'!I357+'abs CO2'!I357+'CH4'!I357*PCG!$C$5+N2O!I357*PCG!$C$6+HFC!I357+PFC!I357+'SF6'!I357</f>
        <v>180.95574401621946</v>
      </c>
      <c r="J357" s="94">
        <f>+'CO2'!J357+'abs CO2'!J357+'CH4'!J357*PCG!$C$5+N2O!J357*PCG!$C$6+HFC!J357+PFC!J357+'SF6'!J357</f>
        <v>180.14639589545266</v>
      </c>
      <c r="K357" s="94">
        <f>+'CO2'!K357+'abs CO2'!K357+'CH4'!K357*PCG!$C$5+N2O!K357*PCG!$C$6+HFC!K357+PFC!K357+'SF6'!K357</f>
        <v>193.37380174977574</v>
      </c>
      <c r="L357" s="94">
        <f>+'CO2'!L357+'abs CO2'!L357+'CH4'!L357*PCG!$C$5+N2O!L357*PCG!$C$6+HFC!L357+PFC!L357+'SF6'!L357</f>
        <v>200.40080718210493</v>
      </c>
      <c r="M357" s="94">
        <f>+'CO2'!M357+'abs CO2'!M357+'CH4'!M357*PCG!$C$5+N2O!M357*PCG!$C$6+HFC!M357+PFC!M357+'SF6'!M357</f>
        <v>209.338150289677</v>
      </c>
      <c r="N357" s="94">
        <f>+'CO2'!N357+'abs CO2'!N357+'CH4'!N357*PCG!$C$5+N2O!N357*PCG!$C$6+HFC!N357+PFC!N357+'SF6'!N357</f>
        <v>208.92571062898773</v>
      </c>
      <c r="O357" s="94">
        <f>+'CO2'!O357+'abs CO2'!O357+'CH4'!O357*PCG!$C$5+N2O!O357*PCG!$C$6+HFC!O357+PFC!O357+'SF6'!O357</f>
        <v>212.2666444494665</v>
      </c>
      <c r="P357" s="94">
        <f>+'CO2'!P357+'abs CO2'!P357+'CH4'!P357*PCG!$C$5+N2O!P357*PCG!$C$6+HFC!P357+PFC!P357+'SF6'!P357</f>
        <v>200.88745146793912</v>
      </c>
      <c r="Q357" s="94">
        <f>+'CO2'!Q357+'abs CO2'!Q357+'CH4'!Q357*PCG!$C$5+N2O!Q357*PCG!$C$6+HFC!Q357+PFC!Q357+'SF6'!Q357</f>
        <v>212.14584622248637</v>
      </c>
      <c r="R357" s="94">
        <f>+'CO2'!R357+'abs CO2'!R357+'CH4'!R357*PCG!$C$5+N2O!R357*PCG!$C$6+HFC!R357+PFC!R357+'SF6'!R357</f>
        <v>226.27751309020351</v>
      </c>
      <c r="S357" s="94">
        <f>+'CO2'!S357+'abs CO2'!S357+'CH4'!S357*PCG!$C$5+N2O!S357*PCG!$C$6+HFC!S357+PFC!S357+'SF6'!S357</f>
        <v>232.76092650112221</v>
      </c>
      <c r="T357" s="94">
        <f>+'CO2'!T357+'abs CO2'!T357+'CH4'!T357*PCG!$C$5+N2O!T357*PCG!$C$6+HFC!T357+PFC!T357+'SF6'!T357</f>
        <v>245.24801179295292</v>
      </c>
      <c r="U357" s="94">
        <f>+'CO2'!U357+'abs CO2'!U357+'CH4'!U357*PCG!$C$5+N2O!U357*PCG!$C$6+HFC!U357+PFC!U357+'SF6'!U357</f>
        <v>251.6192554216758</v>
      </c>
      <c r="V357" s="94">
        <f>+'CO2'!V357+'abs CO2'!V357+'CH4'!V357*PCG!$C$5+N2O!V357*PCG!$C$6+HFC!V357+PFC!V357+'SF6'!V357</f>
        <v>252.325062205031</v>
      </c>
      <c r="W357" s="94">
        <f>+'CO2'!W357+'abs CO2'!W357+'CH4'!W357*PCG!$C$5+N2O!W357*PCG!$C$6+HFC!W357+PFC!W357+'SF6'!W357</f>
        <v>218.38076042361743</v>
      </c>
      <c r="X357" s="94">
        <f>+'CO2'!X357+'abs CO2'!X357+'CH4'!X357*PCG!$C$5+N2O!X357*PCG!$C$6+HFC!X357+PFC!X357+'SF6'!X357</f>
        <v>131.43184325044717</v>
      </c>
      <c r="Y357" s="94">
        <f>+'CO2'!Y357+'abs CO2'!Y357+'CH4'!Y357*PCG!$C$5+N2O!Y357*PCG!$C$6+HFC!Y357+PFC!Y357+'SF6'!Y357</f>
        <v>133.92871946000295</v>
      </c>
      <c r="Z357" s="94">
        <f>+'CO2'!Z357+'abs CO2'!Z357+'CH4'!Z357*PCG!$C$5+N2O!Z357*PCG!$C$6+HFC!Z357+PFC!Z357+'SF6'!Z357</f>
        <v>136.77094682160396</v>
      </c>
      <c r="AA357" s="94">
        <f>+'CO2'!AA357+'abs CO2'!AA357+'CH4'!AA357*PCG!$C$5+N2O!AA357*PCG!$C$6+HFC!AA357+PFC!AA357+'SF6'!AA357</f>
        <v>140.25973741826706</v>
      </c>
      <c r="AB357" s="94">
        <f>+'CO2'!AB357+'abs CO2'!AB357+'CH4'!AB357*PCG!$C$5+N2O!AB357*PCG!$C$6+HFC!AB357+PFC!AB357+'SF6'!AB357</f>
        <v>142.60070396498861</v>
      </c>
      <c r="AC357" s="94">
        <f>+'CO2'!AC357+'abs CO2'!AC357+'CH4'!AC357*PCG!$C$5+N2O!AC357*PCG!$C$6+HFC!AC357+PFC!AC357+'SF6'!AC357</f>
        <v>142.20704356680892</v>
      </c>
      <c r="AD357" s="94">
        <f>+'CO2'!AD357+'abs CO2'!AD357+'CH4'!AD357*PCG!$C$5+N2O!AD357*PCG!$C$6+HFC!AD357+PFC!AD357+'SF6'!AD357</f>
        <v>143.89211540245242</v>
      </c>
      <c r="AE357" s="94">
        <f>+'CO2'!AE357+'abs CO2'!AE357+'CH4'!AE357*PCG!$C$5+N2O!AE357*PCG!$C$6+HFC!AE357+PFC!AE357+'SF6'!AE357</f>
        <v>146.70441579513889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2.7808367403655292</v>
      </c>
      <c r="D358" s="33">
        <f t="shared" si="85"/>
        <v>2.599479322039997</v>
      </c>
      <c r="E358" s="33">
        <f t="shared" si="85"/>
        <v>0.55356903249715739</v>
      </c>
      <c r="F358" s="33">
        <f t="shared" si="85"/>
        <v>3.9349901671162497</v>
      </c>
      <c r="G358" s="33">
        <f t="shared" si="85"/>
        <v>12.035696612549575</v>
      </c>
      <c r="H358" s="33">
        <f t="shared" si="85"/>
        <v>4.8691040553945015</v>
      </c>
      <c r="I358" s="33">
        <f t="shared" si="85"/>
        <v>2.8020390889208862E-2</v>
      </c>
      <c r="J358" s="33">
        <f t="shared" si="85"/>
        <v>0.59346249654876904</v>
      </c>
      <c r="K358" s="33">
        <f t="shared" si="85"/>
        <v>0.53098311689301236</v>
      </c>
      <c r="L358" s="33">
        <f t="shared" si="85"/>
        <v>0.96008341702215483</v>
      </c>
      <c r="M358" s="33">
        <f t="shared" si="85"/>
        <v>0.15720600108973184</v>
      </c>
      <c r="N358" s="33">
        <f t="shared" si="85"/>
        <v>1.4358609359277079</v>
      </c>
      <c r="O358" s="33">
        <f t="shared" si="85"/>
        <v>6.3386394614050641</v>
      </c>
      <c r="P358" s="33">
        <f t="shared" si="85"/>
        <v>34.647960048446542</v>
      </c>
      <c r="Q358" s="33">
        <f t="shared" si="85"/>
        <v>9.6308407069805568</v>
      </c>
      <c r="R358" s="33">
        <f t="shared" si="85"/>
        <v>8.9401030963138144</v>
      </c>
      <c r="S358" s="33">
        <f t="shared" si="85"/>
        <v>1.7848375662987821</v>
      </c>
      <c r="T358" s="33">
        <f t="shared" si="85"/>
        <v>9.7903941080575727</v>
      </c>
      <c r="U358" s="33">
        <f t="shared" si="85"/>
        <v>6.3929435458610282</v>
      </c>
      <c r="V358" s="33">
        <f t="shared" si="85"/>
        <v>2.4666183355847351</v>
      </c>
      <c r="W358" s="33">
        <f t="shared" si="85"/>
        <v>2.3580878807698733</v>
      </c>
      <c r="X358" s="33">
        <f t="shared" si="85"/>
        <v>8.2244678043032007</v>
      </c>
      <c r="Y358" s="33">
        <f t="shared" si="85"/>
        <v>3.1986765178254588</v>
      </c>
      <c r="Z358" s="33">
        <f t="shared" si="85"/>
        <v>12.833334314946089</v>
      </c>
      <c r="AA358" s="33">
        <f t="shared" si="85"/>
        <v>8.153843621107141</v>
      </c>
      <c r="AB358" s="33">
        <f t="shared" si="85"/>
        <v>2.9996325117720013</v>
      </c>
      <c r="AC358" s="33">
        <f t="shared" si="85"/>
        <v>7.512899937872394</v>
      </c>
      <c r="AD358" s="33">
        <f t="shared" si="85"/>
        <v>53.667261323387756</v>
      </c>
      <c r="AE358" s="33">
        <f t="shared" si="85"/>
        <v>6.7550678396116473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2.7791885663287443</v>
      </c>
      <c r="D359" s="33">
        <f t="shared" si="86"/>
        <v>2.5993742591531901</v>
      </c>
      <c r="E359" s="33">
        <f t="shared" si="86"/>
        <v>0.55356903249715739</v>
      </c>
      <c r="F359" s="33">
        <f t="shared" si="86"/>
        <v>3.922185627786646</v>
      </c>
      <c r="G359" s="33">
        <f t="shared" si="86"/>
        <v>12.035696612549575</v>
      </c>
      <c r="H359" s="33">
        <f t="shared" si="86"/>
        <v>4.8691040553945015</v>
      </c>
      <c r="I359" s="33">
        <f t="shared" si="86"/>
        <v>2.8020390889208862E-2</v>
      </c>
      <c r="J359" s="33">
        <f t="shared" si="86"/>
        <v>0.59339683224451467</v>
      </c>
      <c r="K359" s="33">
        <f t="shared" si="86"/>
        <v>0.53031334098961769</v>
      </c>
      <c r="L359" s="33">
        <f t="shared" si="86"/>
        <v>0.96008341702215483</v>
      </c>
      <c r="M359" s="33">
        <f t="shared" si="86"/>
        <v>0.15720600108973184</v>
      </c>
      <c r="N359" s="33">
        <f t="shared" si="86"/>
        <v>1.4358609359277079</v>
      </c>
      <c r="O359" s="33">
        <f t="shared" si="86"/>
        <v>6.3123671732728877</v>
      </c>
      <c r="P359" s="33">
        <f t="shared" si="86"/>
        <v>34.635982550743677</v>
      </c>
      <c r="Q359" s="33">
        <f t="shared" si="86"/>
        <v>9.6306959240412908</v>
      </c>
      <c r="R359" s="33">
        <f t="shared" si="86"/>
        <v>8.93877372568965</v>
      </c>
      <c r="S359" s="33">
        <f t="shared" si="86"/>
        <v>1.7848375662987821</v>
      </c>
      <c r="T359" s="33">
        <f t="shared" si="86"/>
        <v>9.7903941080575727</v>
      </c>
      <c r="U359" s="33">
        <f t="shared" si="86"/>
        <v>6.3915938998582407</v>
      </c>
      <c r="V359" s="33">
        <f t="shared" si="86"/>
        <v>2.4623327115661486</v>
      </c>
      <c r="W359" s="33">
        <f t="shared" si="86"/>
        <v>2.3578080415847529</v>
      </c>
      <c r="X359" s="33">
        <f t="shared" si="86"/>
        <v>8.2244678043032007</v>
      </c>
      <c r="Y359" s="33">
        <f t="shared" si="86"/>
        <v>3.198381476225264</v>
      </c>
      <c r="Z359" s="33">
        <f t="shared" si="86"/>
        <v>12.831916105331423</v>
      </c>
      <c r="AA359" s="33">
        <f t="shared" si="86"/>
        <v>8.1529741506051572</v>
      </c>
      <c r="AB359" s="33">
        <f t="shared" si="86"/>
        <v>2.999478498214025</v>
      </c>
      <c r="AC359" s="33">
        <f t="shared" si="86"/>
        <v>7.5111031634352567</v>
      </c>
      <c r="AD359" s="33">
        <f t="shared" si="86"/>
        <v>53.667249053667575</v>
      </c>
      <c r="AE359" s="33">
        <f t="shared" si="86"/>
        <v>6.7549189855969018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2.7758743668249881</v>
      </c>
      <c r="D360" s="94">
        <f>+'CO2'!D360+'abs CO2'!D360+'CH4'!D360*PCG!$C$5+N2O!D360*PCG!$C$6+HFC!D360+PFC!D360+'SF6'!D360</f>
        <v>1.7896204338264268</v>
      </c>
      <c r="E360" s="94">
        <f>+'CO2'!E360+'abs CO2'!E360+'CH4'!E360*PCG!$C$5+N2O!E360*PCG!$C$6+HFC!E360+PFC!E360+'SF6'!E360</f>
        <v>0.55356903249715739</v>
      </c>
      <c r="F360" s="94">
        <f>+'CO2'!F360+'abs CO2'!F360+'CH4'!F360*PCG!$C$5+N2O!F360*PCG!$C$6+HFC!F360+PFC!F360+'SF6'!F360</f>
        <v>3.0163044300932951</v>
      </c>
      <c r="G360" s="94">
        <f>+'CO2'!G360+'abs CO2'!G360+'CH4'!G360*PCG!$C$5+N2O!G360*PCG!$C$6+HFC!G360+PFC!G360+'SF6'!G360</f>
        <v>11.129815414856225</v>
      </c>
      <c r="H360" s="94">
        <f>+'CO2'!H360+'abs CO2'!H360+'CH4'!H360*PCG!$C$5+N2O!H360*PCG!$C$6+HFC!H360+PFC!H360+'SF6'!H360</f>
        <v>4.6930699362631687</v>
      </c>
      <c r="I360" s="94">
        <f>+'CO2'!I360+'abs CO2'!I360+'CH4'!I360*PCG!$C$5+N2O!I360*PCG!$C$6+HFC!I360+PFC!I360+'SF6'!I360</f>
        <v>0</v>
      </c>
      <c r="J360" s="94">
        <f>+'CO2'!J360+'abs CO2'!J360+'CH4'!J360*PCG!$C$5+N2O!J360*PCG!$C$6+HFC!J360+PFC!J360+'SF6'!J360</f>
        <v>0.46524778476594297</v>
      </c>
      <c r="K360" s="94">
        <f>+'CO2'!K360+'abs CO2'!K360+'CH4'!K360*PCG!$C$5+N2O!K360*PCG!$C$6+HFC!K360+PFC!K360+'SF6'!K360</f>
        <v>0.18511776670936372</v>
      </c>
      <c r="L360" s="94">
        <f>+'CO2'!L360+'abs CO2'!L360+'CH4'!L360*PCG!$C$5+N2O!L360*PCG!$C$6+HFC!L360+PFC!L360+'SF6'!L360</f>
        <v>0.71593738691211739</v>
      </c>
      <c r="M360" s="94">
        <f>+'CO2'!M360+'abs CO2'!M360+'CH4'!M360*PCG!$C$5+N2O!M360*PCG!$C$6+HFC!M360+PFC!M360+'SF6'!M360</f>
        <v>3.5685352618672526E-2</v>
      </c>
      <c r="N360" s="94">
        <f>+'CO2'!N360+'abs CO2'!N360+'CH4'!N360*PCG!$C$5+N2O!N360*PCG!$C$6+HFC!N360+PFC!N360+'SF6'!N360</f>
        <v>0.4059208860373999</v>
      </c>
      <c r="O360" s="94">
        <f>+'CO2'!O360+'abs CO2'!O360+'CH4'!O360*PCG!$C$5+N2O!O360*PCG!$C$6+HFC!O360+PFC!O360+'SF6'!O360</f>
        <v>4.5052757681074063</v>
      </c>
      <c r="P360" s="94">
        <f>+'CO2'!P360+'abs CO2'!P360+'CH4'!P360*PCG!$C$5+N2O!P360*PCG!$C$6+HFC!P360+PFC!P360+'SF6'!P360</f>
        <v>6.6263239143797534</v>
      </c>
      <c r="Q360" s="94">
        <f>+'CO2'!Q360+'abs CO2'!Q360+'CH4'!Q360*PCG!$C$5+N2O!Q360*PCG!$C$6+HFC!Q360+PFC!Q360+'SF6'!Q360</f>
        <v>6.2047906865716831</v>
      </c>
      <c r="R360" s="94">
        <f>+'CO2'!R360+'abs CO2'!R360+'CH4'!R360*PCG!$C$5+N2O!R360*PCG!$C$6+HFC!R360+PFC!R360+'SF6'!R360</f>
        <v>8.0693503608973227</v>
      </c>
      <c r="S360" s="94">
        <f>+'CO2'!S360+'abs CO2'!S360+'CH4'!S360*PCG!$C$5+N2O!S360*PCG!$C$6+HFC!S360+PFC!S360+'SF6'!S360</f>
        <v>0.14363354429015684</v>
      </c>
      <c r="T360" s="94">
        <f>+'CO2'!T360+'abs CO2'!T360+'CH4'!T360*PCG!$C$5+N2O!T360*PCG!$C$6+HFC!T360+PFC!T360+'SF6'!T360</f>
        <v>1.7976496381656279</v>
      </c>
      <c r="U360" s="94">
        <f>+'CO2'!U360+'abs CO2'!U360+'CH4'!U360*PCG!$C$5+N2O!U360*PCG!$C$6+HFC!U360+PFC!U360+'SF6'!U360</f>
        <v>0.43268490050140429</v>
      </c>
      <c r="V360" s="94">
        <f>+'CO2'!V360+'abs CO2'!V360+'CH4'!V360*PCG!$C$5+N2O!V360*PCG!$C$6+HFC!V360+PFC!V360+'SF6'!V360</f>
        <v>0.695864376064114</v>
      </c>
      <c r="W360" s="94">
        <f>+'CO2'!W360+'abs CO2'!W360+'CH4'!W360*PCG!$C$5+N2O!W360*PCG!$C$6+HFC!W360+PFC!W360+'SF6'!W360</f>
        <v>1.8275361209837666</v>
      </c>
      <c r="X360" s="94">
        <f>+'CO2'!X360+'abs CO2'!X360+'CH4'!X360*PCG!$C$5+N2O!X360*PCG!$C$6+HFC!X360+PFC!X360+'SF6'!X360</f>
        <v>2.6461324708879972</v>
      </c>
      <c r="Y360" s="94">
        <f>+'CO2'!Y360+'abs CO2'!Y360+'CH4'!Y360*PCG!$C$5+N2O!Y360*PCG!$C$6+HFC!Y360+PFC!Y360+'SF6'!Y360</f>
        <v>1.5344701626029176</v>
      </c>
      <c r="Z360" s="94">
        <f>+'CO2'!Z360+'abs CO2'!Z360+'CH4'!Z360*PCG!$C$5+N2O!Z360*PCG!$C$6+HFC!Z360+PFC!Z360+'SF6'!Z360</f>
        <v>2.5501645115118849</v>
      </c>
      <c r="AA360" s="94">
        <f>+'CO2'!AA360+'abs CO2'!AA360+'CH4'!AA360*PCG!$C$5+N2O!AA360*PCG!$C$6+HFC!AA360+PFC!AA360+'SF6'!AA360</f>
        <v>5.7127788873417353</v>
      </c>
      <c r="AB360" s="94">
        <f>+'CO2'!AB360+'abs CO2'!AB360+'CH4'!AB360*PCG!$C$5+N2O!AB360*PCG!$C$6+HFC!AB360+PFC!AB360+'SF6'!AB360</f>
        <v>1.2757513561175426</v>
      </c>
      <c r="AC360" s="94">
        <f>+'CO2'!AC360+'abs CO2'!AC360+'CH4'!AC360*PCG!$C$5+N2O!AC360*PCG!$C$6+HFC!AC360+PFC!AC360+'SF6'!AC360</f>
        <v>1.5398229654957192</v>
      </c>
      <c r="AD360" s="94">
        <f>+'CO2'!AD360+'abs CO2'!AD360+'CH4'!AD360*PCG!$C$5+N2O!AD360*PCG!$C$6+HFC!AD360+PFC!AD360+'SF6'!AD360</f>
        <v>45.3364562343925</v>
      </c>
      <c r="AE360" s="94">
        <f>+'CO2'!AE360+'abs CO2'!AE360+'CH4'!AE360*PCG!$C$5+N2O!AE360*PCG!$C$6+HFC!AE360+PFC!AE360+'SF6'!AE360</f>
        <v>2.7776586344559222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3.3141995037561634E-3</v>
      </c>
      <c r="D361" s="94">
        <f>+'CO2'!D361+'abs CO2'!D361+'CH4'!D361*PCG!$C$5+N2O!D361*PCG!$C$6+HFC!D361+PFC!D361+'SF6'!D361</f>
        <v>0.80975382532676332</v>
      </c>
      <c r="E361" s="94">
        <f>+'CO2'!E361+'abs CO2'!E361+'CH4'!E361*PCG!$C$5+N2O!E361*PCG!$C$6+HFC!E361+PFC!E361+'SF6'!E361</f>
        <v>0</v>
      </c>
      <c r="F361" s="94">
        <f>+'CO2'!F361+'abs CO2'!F361+'CH4'!F361*PCG!$C$5+N2O!F361*PCG!$C$6+HFC!F361+PFC!F361+'SF6'!F361</f>
        <v>0.90588119769335107</v>
      </c>
      <c r="G361" s="94">
        <f>+'CO2'!G361+'abs CO2'!G361+'CH4'!G361*PCG!$C$5+N2O!G361*PCG!$C$6+HFC!G361+PFC!G361+'SF6'!G361</f>
        <v>0.90588119769335107</v>
      </c>
      <c r="H361" s="94">
        <f>+'CO2'!H361+'abs CO2'!H361+'CH4'!H361*PCG!$C$5+N2O!H361*PCG!$C$6+HFC!H361+PFC!H361+'SF6'!H361</f>
        <v>0.17603411913133296</v>
      </c>
      <c r="I361" s="94">
        <f>+'CO2'!I361+'abs CO2'!I361+'CH4'!I361*PCG!$C$5+N2O!I361*PCG!$C$6+HFC!I361+PFC!I361+'SF6'!I361</f>
        <v>2.8020390889208862E-2</v>
      </c>
      <c r="J361" s="94">
        <f>+'CO2'!J361+'abs CO2'!J361+'CH4'!J361*PCG!$C$5+N2O!J361*PCG!$C$6+HFC!J361+PFC!J361+'SF6'!J361</f>
        <v>0.12814904747857164</v>
      </c>
      <c r="K361" s="94">
        <f>+'CO2'!K361+'abs CO2'!K361+'CH4'!K361*PCG!$C$5+N2O!K361*PCG!$C$6+HFC!K361+PFC!K361+'SF6'!K361</f>
        <v>0.34519557428025394</v>
      </c>
      <c r="L361" s="94">
        <f>+'CO2'!L361+'abs CO2'!L361+'CH4'!L361*PCG!$C$5+N2O!L361*PCG!$C$6+HFC!L361+PFC!L361+'SF6'!L361</f>
        <v>0.24414603011003738</v>
      </c>
      <c r="M361" s="94">
        <f>+'CO2'!M361+'abs CO2'!M361+'CH4'!M361*PCG!$C$5+N2O!M361*PCG!$C$6+HFC!M361+PFC!M361+'SF6'!M361</f>
        <v>0.12152064847105933</v>
      </c>
      <c r="N361" s="94">
        <f>+'CO2'!N361+'abs CO2'!N361+'CH4'!N361*PCG!$C$5+N2O!N361*PCG!$C$6+HFC!N361+PFC!N361+'SF6'!N361</f>
        <v>1.029940049890308</v>
      </c>
      <c r="O361" s="94">
        <f>+'CO2'!O361+'abs CO2'!O361+'CH4'!O361*PCG!$C$5+N2O!O361*PCG!$C$6+HFC!O361+PFC!O361+'SF6'!O361</f>
        <v>1.8070914051654809</v>
      </c>
      <c r="P361" s="94">
        <f>+'CO2'!P361+'abs CO2'!P361+'CH4'!P361*PCG!$C$5+N2O!P361*PCG!$C$6+HFC!P361+PFC!P361+'SF6'!P361</f>
        <v>28.009658636363923</v>
      </c>
      <c r="Q361" s="94">
        <f>+'CO2'!Q361+'abs CO2'!Q361+'CH4'!Q361*PCG!$C$5+N2O!Q361*PCG!$C$6+HFC!Q361+PFC!Q361+'SF6'!Q361</f>
        <v>3.4259052374696073</v>
      </c>
      <c r="R361" s="94">
        <f>+'CO2'!R361+'abs CO2'!R361+'CH4'!R361*PCG!$C$5+N2O!R361*PCG!$C$6+HFC!R361+PFC!R361+'SF6'!R361</f>
        <v>0.86942336479232818</v>
      </c>
      <c r="S361" s="94">
        <f>+'CO2'!S361+'abs CO2'!S361+'CH4'!S361*PCG!$C$5+N2O!S361*PCG!$C$6+HFC!S361+PFC!S361+'SF6'!S361</f>
        <v>1.6412040220086253</v>
      </c>
      <c r="T361" s="94">
        <f>+'CO2'!T361+'abs CO2'!T361+'CH4'!T361*PCG!$C$5+N2O!T361*PCG!$C$6+HFC!T361+PFC!T361+'SF6'!T361</f>
        <v>7.992744469891945</v>
      </c>
      <c r="U361" s="94">
        <f>+'CO2'!U361+'abs CO2'!U361+'CH4'!U361*PCG!$C$5+N2O!U361*PCG!$C$6+HFC!U361+PFC!U361+'SF6'!U361</f>
        <v>5.9589089993568365</v>
      </c>
      <c r="V361" s="94">
        <f>+'CO2'!V361+'abs CO2'!V361+'CH4'!V361*PCG!$C$5+N2O!V361*PCG!$C$6+HFC!V361+PFC!V361+'SF6'!V361</f>
        <v>1.7664683355020347</v>
      </c>
      <c r="W361" s="94">
        <f>+'CO2'!W361+'abs CO2'!W361+'CH4'!W361*PCG!$C$5+N2O!W361*PCG!$C$6+HFC!W361+PFC!W361+'SF6'!W361</f>
        <v>0.53027192060098605</v>
      </c>
      <c r="X361" s="94">
        <f>+'CO2'!X361+'abs CO2'!X361+'CH4'!X361*PCG!$C$5+N2O!X361*PCG!$C$6+HFC!X361+PFC!X361+'SF6'!X361</f>
        <v>5.578335333415203</v>
      </c>
      <c r="Y361" s="94">
        <f>+'CO2'!Y361+'abs CO2'!Y361+'CH4'!Y361*PCG!$C$5+N2O!Y361*PCG!$C$6+HFC!Y361+PFC!Y361+'SF6'!Y361</f>
        <v>1.6639113136223465</v>
      </c>
      <c r="Z361" s="94">
        <f>+'CO2'!Z361+'abs CO2'!Z361+'CH4'!Z361*PCG!$C$5+N2O!Z361*PCG!$C$6+HFC!Z361+PFC!Z361+'SF6'!Z361</f>
        <v>10.281751593819537</v>
      </c>
      <c r="AA361" s="94">
        <f>+'CO2'!AA361+'abs CO2'!AA361+'CH4'!AA361*PCG!$C$5+N2O!AA361*PCG!$C$6+HFC!AA361+PFC!AA361+'SF6'!AA361</f>
        <v>2.440195263263421</v>
      </c>
      <c r="AB361" s="94">
        <f>+'CO2'!AB361+'abs CO2'!AB361+'CH4'!AB361*PCG!$C$5+N2O!AB361*PCG!$C$6+HFC!AB361+PFC!AB361+'SF6'!AB361</f>
        <v>1.7237271420964824</v>
      </c>
      <c r="AC361" s="94">
        <f>+'CO2'!AC361+'abs CO2'!AC361+'CH4'!AC361*PCG!$C$5+N2O!AC361*PCG!$C$6+HFC!AC361+PFC!AC361+'SF6'!AC361</f>
        <v>5.9712801979395378</v>
      </c>
      <c r="AD361" s="94">
        <f>+'CO2'!AD361+'abs CO2'!AD361+'CH4'!AD361*PCG!$C$5+N2O!AD361*PCG!$C$6+HFC!AD361+PFC!AD361+'SF6'!AD361</f>
        <v>8.3307928192750751</v>
      </c>
      <c r="AE361" s="94">
        <f>+'CO2'!AE361+'abs CO2'!AE361+'CH4'!AE361*PCG!$C$5+N2O!AE361*PCG!$C$6+HFC!AE361+PFC!AE361+'SF6'!AE361</f>
        <v>3.9772603511409796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1.6481740367848881E-3</v>
      </c>
      <c r="D362" s="94">
        <f>+'CO2'!D362+'abs CO2'!D362+'CH4'!D362*PCG!$C$5+N2O!D362*PCG!$C$6+HFC!D362+PFC!D362+'SF6'!D362</f>
        <v>1.0506288680700479E-4</v>
      </c>
      <c r="E362" s="94">
        <f>+'CO2'!E362+'abs CO2'!E362+'CH4'!E362*PCG!$C$5+N2O!E362*PCG!$C$6+HFC!E362+PFC!E362+'SF6'!E362</f>
        <v>0</v>
      </c>
      <c r="F362" s="94">
        <f>+'CO2'!F362+'abs CO2'!F362+'CH4'!F362*PCG!$C$5+N2O!F362*PCG!$C$6+HFC!F362+PFC!F362+'SF6'!F362</f>
        <v>1.2804539329603713E-2</v>
      </c>
      <c r="G362" s="94">
        <f>+'CO2'!G362+'abs CO2'!G362+'CH4'!G362*PCG!$C$5+N2O!G362*PCG!$C$6+HFC!G362+PFC!G362+'SF6'!G362</f>
        <v>0</v>
      </c>
      <c r="H362" s="94">
        <f>+'CO2'!H362+'abs CO2'!H362+'CH4'!H362*PCG!$C$5+N2O!H362*PCG!$C$6+HFC!H362+PFC!H362+'SF6'!H362</f>
        <v>0</v>
      </c>
      <c r="I362" s="94">
        <f>+'CO2'!I362+'abs CO2'!I362+'CH4'!I362*PCG!$C$5+N2O!I362*PCG!$C$6+HFC!I362+PFC!I362+'SF6'!I362</f>
        <v>0</v>
      </c>
      <c r="J362" s="94">
        <f>+'CO2'!J362+'abs CO2'!J362+'CH4'!J362*PCG!$C$5+N2O!J362*PCG!$C$6+HFC!J362+PFC!J362+'SF6'!J362</f>
        <v>6.5664304254377999E-5</v>
      </c>
      <c r="K362" s="94">
        <f>+'CO2'!K362+'abs CO2'!K362+'CH4'!K362*PCG!$C$5+N2O!K362*PCG!$C$6+HFC!K362+PFC!K362+'SF6'!K362</f>
        <v>6.6977590339465558E-4</v>
      </c>
      <c r="L362" s="94">
        <f>+'CO2'!L362+'abs CO2'!L362+'CH4'!L362*PCG!$C$5+N2O!L362*PCG!$C$6+HFC!L362+PFC!L362+'SF6'!L362</f>
        <v>0</v>
      </c>
      <c r="M362" s="94">
        <f>+'CO2'!M362+'abs CO2'!M362+'CH4'!M362*PCG!$C$5+N2O!M362*PCG!$C$6+HFC!M362+PFC!M362+'SF6'!M362</f>
        <v>0</v>
      </c>
      <c r="N362" s="94">
        <f>+'CO2'!N362+'abs CO2'!N362+'CH4'!N362*PCG!$C$5+N2O!N362*PCG!$C$6+HFC!N362+PFC!N362+'SF6'!N362</f>
        <v>0</v>
      </c>
      <c r="O362" s="94">
        <f>+'CO2'!O362+'abs CO2'!O362+'CH4'!O362*PCG!$C$5+N2O!O362*PCG!$C$6+HFC!O362+PFC!O362+'SF6'!O362</f>
        <v>2.6272288132176636E-2</v>
      </c>
      <c r="P362" s="94">
        <f>+'CO2'!P362+'abs CO2'!P362+'CH4'!P362*PCG!$C$5+N2O!P362*PCG!$C$6+HFC!P362+PFC!P362+'SF6'!P362</f>
        <v>1.1977497702864354E-2</v>
      </c>
      <c r="Q362" s="94">
        <f>+'CO2'!Q362+'abs CO2'!Q362+'CH4'!Q362*PCG!$C$5+N2O!Q362*PCG!$C$6+HFC!Q362+PFC!Q362+'SF6'!Q362</f>
        <v>1.4478293926539331E-4</v>
      </c>
      <c r="R362" s="94">
        <f>+'CO2'!R362+'abs CO2'!R362+'CH4'!R362*PCG!$C$5+N2O!R362*PCG!$C$6+HFC!R362+PFC!R362+'SF6'!R362</f>
        <v>1.329370624164066E-3</v>
      </c>
      <c r="S362" s="94">
        <f>+'CO2'!S362+'abs CO2'!S362+'CH4'!S362*PCG!$C$5+N2O!S362*PCG!$C$6+HFC!S362+PFC!S362+'SF6'!S362</f>
        <v>0</v>
      </c>
      <c r="T362" s="94">
        <f>+'CO2'!T362+'abs CO2'!T362+'CH4'!T362*PCG!$C$5+N2O!T362*PCG!$C$6+HFC!T362+PFC!T362+'SF6'!T362</f>
        <v>0</v>
      </c>
      <c r="U362" s="94">
        <f>+'CO2'!U362+'abs CO2'!U362+'CH4'!U362*PCG!$C$5+N2O!U362*PCG!$C$6+HFC!U362+PFC!U362+'SF6'!U362</f>
        <v>1.3496460027872083E-3</v>
      </c>
      <c r="V362" s="94">
        <f>+'CO2'!V362+'abs CO2'!V362+'CH4'!V362*PCG!$C$5+N2O!V362*PCG!$C$6+HFC!V362+PFC!V362+'SF6'!V362</f>
        <v>4.2856240185865742E-3</v>
      </c>
      <c r="W362" s="94">
        <f>+'CO2'!W362+'abs CO2'!W362+'CH4'!W362*PCG!$C$5+N2O!W362*PCG!$C$6+HFC!W362+PFC!W362+'SF6'!W362</f>
        <v>2.7983918512060612E-4</v>
      </c>
      <c r="X362" s="94">
        <f>+'CO2'!X362+'abs CO2'!X362+'CH4'!X362*PCG!$C$5+N2O!X362*PCG!$C$6+HFC!X362+PFC!X362+'SF6'!X362</f>
        <v>0</v>
      </c>
      <c r="Y362" s="94">
        <f>+'CO2'!Y362+'abs CO2'!Y362+'CH4'!Y362*PCG!$C$5+N2O!Y362*PCG!$C$6+HFC!Y362+PFC!Y362+'SF6'!Y362</f>
        <v>2.95041600194666E-4</v>
      </c>
      <c r="Z362" s="94">
        <f>+'CO2'!Z362+'abs CO2'!Z362+'CH4'!Z362*PCG!$C$5+N2O!Z362*PCG!$C$6+HFC!Z362+PFC!Z362+'SF6'!Z362</f>
        <v>1.4182096146655976E-3</v>
      </c>
      <c r="AA362" s="94">
        <f>+'CO2'!AA362+'abs CO2'!AA362+'CH4'!AA362*PCG!$C$5+N2O!AA362*PCG!$C$6+HFC!AA362+PFC!AA362+'SF6'!AA362</f>
        <v>8.694705019835113E-4</v>
      </c>
      <c r="AB362" s="94">
        <f>+'CO2'!AB362+'abs CO2'!AB362+'CH4'!AB362*PCG!$C$5+N2O!AB362*PCG!$C$6+HFC!AB362+PFC!AB362+'SF6'!AB362</f>
        <v>1.5401355797625739E-4</v>
      </c>
      <c r="AC362" s="94">
        <f>+'CO2'!AC362+'abs CO2'!AC362+'CH4'!AC362*PCG!$C$5+N2O!AC362*PCG!$C$6+HFC!AC362+PFC!AC362+'SF6'!AC362</f>
        <v>1.7967744371369405E-3</v>
      </c>
      <c r="AD362" s="94">
        <f>+'CO2'!AD362+'abs CO2'!AD362+'CH4'!AD362*PCG!$C$5+N2O!AD362*PCG!$C$6+HFC!AD362+PFC!AD362+'SF6'!AD362</f>
        <v>1.2269720181436013E-5</v>
      </c>
      <c r="AE362" s="94">
        <f>+'CO2'!AE362+'abs CO2'!AE362+'CH4'!AE362*PCG!$C$5+N2O!AE362*PCG!$C$6+HFC!AE362+PFC!AE362+'SF6'!AE362</f>
        <v>1.4885401474536221E-4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3.5098894367368069E-3</v>
      </c>
      <c r="D363" s="94">
        <f>+'CO2'!D363+'abs CO2'!D363+'CH4'!D363*PCG!$C$5+N2O!D363*PCG!$C$6+HFC!D363+PFC!D363+'SF6'!D363</f>
        <v>5.9229384244933606E-3</v>
      </c>
      <c r="E363" s="94">
        <f>+'CO2'!E363+'abs CO2'!E363+'CH4'!E363*PCG!$C$5+N2O!E363*PCG!$C$6+HFC!E363+PFC!E363+'SF6'!E363</f>
        <v>0</v>
      </c>
      <c r="F363" s="94">
        <f>+'CO2'!F363+'abs CO2'!F363+'CH4'!F363*PCG!$C$5+N2O!F363*PCG!$C$6+HFC!F363+PFC!F363+'SF6'!F363</f>
        <v>4.60672988571706E-3</v>
      </c>
      <c r="G363" s="94">
        <f>+'CO2'!G363+'abs CO2'!G363+'CH4'!G363*PCG!$C$5+N2O!G363*PCG!$C$6+HFC!G363+PFC!G363+'SF6'!G363</f>
        <v>0.133358249148815</v>
      </c>
      <c r="H363" s="94">
        <f>+'CO2'!H363+'abs CO2'!H363+'CH4'!H363*PCG!$C$5+N2O!H363*PCG!$C$6+HFC!H363+PFC!H363+'SF6'!H363</f>
        <v>3.158900493063127E-2</v>
      </c>
      <c r="I363" s="94">
        <f>+'CO2'!I363+'abs CO2'!I363+'CH4'!I363*PCG!$C$5+N2O!I363*PCG!$C$6+HFC!I363+PFC!I363+'SF6'!I363</f>
        <v>2.7034923386465258E-2</v>
      </c>
      <c r="J363" s="94">
        <f>+'CO2'!J363+'abs CO2'!J363+'CH4'!J363*PCG!$C$5+N2O!J363*PCG!$C$6+HFC!J363+PFC!J363+'SF6'!J363</f>
        <v>7.6419067761352114E-2</v>
      </c>
      <c r="K363" s="94">
        <f>+'CO2'!K363+'abs CO2'!K363+'CH4'!K363*PCG!$C$5+N2O!K363*PCG!$C$6+HFC!K363+PFC!K363+'SF6'!K363</f>
        <v>4.2184483667780492E-2</v>
      </c>
      <c r="L363" s="94">
        <f>+'CO2'!L363+'abs CO2'!L363+'CH4'!L363*PCG!$C$5+N2O!L363*PCG!$C$6+HFC!L363+PFC!L363+'SF6'!L363</f>
        <v>1.6268337539275101E-2</v>
      </c>
      <c r="M363" s="94">
        <f>+'CO2'!M363+'abs CO2'!M363+'CH4'!M363*PCG!$C$5+N2O!M363*PCG!$C$6+HFC!M363+PFC!M363+'SF6'!M363</f>
        <v>8.8306916675034097E-2</v>
      </c>
      <c r="N363" s="94">
        <f>+'CO2'!N363+'abs CO2'!N363+'CH4'!N363*PCG!$C$5+N2O!N363*PCG!$C$6+HFC!N363+PFC!N363+'SF6'!N363</f>
        <v>4.3921878938965216E-2</v>
      </c>
      <c r="O363" s="94">
        <f>+'CO2'!O363+'abs CO2'!O363+'CH4'!O363*PCG!$C$5+N2O!O363*PCG!$C$6+HFC!O363+PFC!O363+'SF6'!O363</f>
        <v>5.7176098924442587E-2</v>
      </c>
      <c r="P363" s="94">
        <f>+'CO2'!P363+'abs CO2'!P363+'CH4'!P363*PCG!$C$5+N2O!P363*PCG!$C$6+HFC!P363+PFC!P363+'SF6'!P363</f>
        <v>0.10578368026145146</v>
      </c>
      <c r="Q363" s="94">
        <f>+'CO2'!Q363+'abs CO2'!Q363+'CH4'!Q363*PCG!$C$5+N2O!Q363*PCG!$C$6+HFC!Q363+PFC!Q363+'SF6'!Q363</f>
        <v>0.11587899975386567</v>
      </c>
      <c r="R363" s="94">
        <f>+'CO2'!R363+'abs CO2'!R363+'CH4'!R363*PCG!$C$5+N2O!R363*PCG!$C$6+HFC!R363+PFC!R363+'SF6'!R363</f>
        <v>0.70017029428744215</v>
      </c>
      <c r="S363" s="94">
        <f>+'CO2'!S363+'abs CO2'!S363+'CH4'!S363*PCG!$C$5+N2O!S363*PCG!$C$6+HFC!S363+PFC!S363+'SF6'!S363</f>
        <v>0.13087061501052777</v>
      </c>
      <c r="T363" s="94">
        <f>+'CO2'!T363+'abs CO2'!T363+'CH4'!T363*PCG!$C$5+N2O!T363*PCG!$C$6+HFC!T363+PFC!T363+'SF6'!T363</f>
        <v>6.8837706578000618E-2</v>
      </c>
      <c r="U363" s="94">
        <f>+'CO2'!U363+'abs CO2'!U363+'CH4'!U363*PCG!$C$5+N2O!U363*PCG!$C$6+HFC!U363+PFC!U363+'SF6'!U363</f>
        <v>0.14981070630938012</v>
      </c>
      <c r="V363" s="94">
        <f>+'CO2'!V363+'abs CO2'!V363+'CH4'!V363*PCG!$C$5+N2O!V363*PCG!$C$6+HFC!V363+PFC!V363+'SF6'!V363</f>
        <v>0.17785339677134282</v>
      </c>
      <c r="W363" s="94">
        <f>+'CO2'!W363+'abs CO2'!W363+'CH4'!W363*PCG!$C$5+N2O!W363*PCG!$C$6+HFC!W363+PFC!W363+'SF6'!W363</f>
        <v>4.0621817194926692E-3</v>
      </c>
      <c r="X363" s="94">
        <f>+'CO2'!X363+'abs CO2'!X363+'CH4'!X363*PCG!$C$5+N2O!X363*PCG!$C$6+HFC!X363+PFC!X363+'SF6'!X363</f>
        <v>2.9552772925372457E-2</v>
      </c>
      <c r="Y363" s="94">
        <f>+'CO2'!Y363+'abs CO2'!Y363+'CH4'!Y363*PCG!$C$5+N2O!Y363*PCG!$C$6+HFC!Y363+PFC!Y363+'SF6'!Y363</f>
        <v>2.641324801742724E-2</v>
      </c>
      <c r="Z363" s="94">
        <f>+'CO2'!Z363+'abs CO2'!Z363+'CH4'!Z363*PCG!$C$5+N2O!Z363*PCG!$C$6+HFC!Z363+PFC!Z363+'SF6'!Z363</f>
        <v>1.3306143149362522E-2</v>
      </c>
      <c r="AA363" s="94">
        <f>+'CO2'!AA363+'abs CO2'!AA363+'CH4'!AA363*PCG!$C$5+N2O!AA363*PCG!$C$6+HFC!AA363+PFC!AA363+'SF6'!AA363</f>
        <v>5.7136632987487895E-4</v>
      </c>
      <c r="AB363" s="94">
        <f>+'CO2'!AB363+'abs CO2'!AB363+'CH4'!AB363*PCG!$C$5+N2O!AB363*PCG!$C$6+HFC!AB363+PFC!AB363+'SF6'!AB363</f>
        <v>2.4978198857240286E-2</v>
      </c>
      <c r="AC363" s="94">
        <f>+'CO2'!AC363+'abs CO2'!AC363+'CH4'!AC363*PCG!$C$5+N2O!AC363*PCG!$C$6+HFC!AC363+PFC!AC363+'SF6'!AC363</f>
        <v>9.3220371183933178E-3</v>
      </c>
      <c r="AD363" s="94">
        <f>+'CO2'!AD363+'abs CO2'!AD363+'CH4'!AD363*PCG!$C$5+N2O!AD363*PCG!$C$6+HFC!AD363+PFC!AD363+'SF6'!AD363</f>
        <v>2.0380005221365221E-2</v>
      </c>
      <c r="AE363" s="94">
        <f>+'CO2'!AE363+'abs CO2'!AE363+'CH4'!AE363*PCG!$C$5+N2O!AE363*PCG!$C$6+HFC!AE363+PFC!AE363+'SF6'!AE363</f>
        <v>2.2712641749896508E-2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0</v>
      </c>
      <c r="D364" s="33">
        <f t="shared" si="87"/>
        <v>0</v>
      </c>
      <c r="E364" s="33">
        <f t="shared" si="87"/>
        <v>0</v>
      </c>
      <c r="F364" s="33">
        <f t="shared" si="87"/>
        <v>0</v>
      </c>
      <c r="G364" s="33">
        <f t="shared" si="87"/>
        <v>0</v>
      </c>
      <c r="H364" s="33">
        <f t="shared" si="87"/>
        <v>0</v>
      </c>
      <c r="I364" s="33">
        <f t="shared" si="87"/>
        <v>0</v>
      </c>
      <c r="J364" s="33">
        <f t="shared" si="87"/>
        <v>0</v>
      </c>
      <c r="K364" s="33">
        <f t="shared" si="87"/>
        <v>0</v>
      </c>
      <c r="L364" s="33">
        <f t="shared" si="87"/>
        <v>0</v>
      </c>
      <c r="M364" s="33">
        <f t="shared" si="87"/>
        <v>0</v>
      </c>
      <c r="N364" s="33">
        <f t="shared" si="87"/>
        <v>0</v>
      </c>
      <c r="O364" s="33">
        <f t="shared" si="87"/>
        <v>0</v>
      </c>
      <c r="P364" s="33">
        <f t="shared" si="87"/>
        <v>0</v>
      </c>
      <c r="Q364" s="33">
        <f t="shared" si="87"/>
        <v>0</v>
      </c>
      <c r="R364" s="33">
        <f t="shared" si="87"/>
        <v>0</v>
      </c>
      <c r="S364" s="33">
        <f t="shared" si="87"/>
        <v>0</v>
      </c>
      <c r="T364" s="33">
        <f t="shared" si="87"/>
        <v>0</v>
      </c>
      <c r="U364" s="33">
        <f t="shared" si="87"/>
        <v>0</v>
      </c>
      <c r="V364" s="33">
        <f t="shared" si="87"/>
        <v>0</v>
      </c>
      <c r="W364" s="33">
        <f t="shared" si="87"/>
        <v>0</v>
      </c>
      <c r="X364" s="33">
        <f t="shared" si="87"/>
        <v>0</v>
      </c>
      <c r="Y364" s="33">
        <f t="shared" si="87"/>
        <v>0</v>
      </c>
      <c r="Z364" s="33">
        <f t="shared" si="87"/>
        <v>0</v>
      </c>
      <c r="AA364" s="33">
        <f t="shared" si="87"/>
        <v>0</v>
      </c>
      <c r="AB364" s="33">
        <f t="shared" si="87"/>
        <v>0</v>
      </c>
      <c r="AC364" s="33">
        <f t="shared" si="87"/>
        <v>0</v>
      </c>
      <c r="AD364" s="33">
        <f t="shared" si="87"/>
        <v>0</v>
      </c>
      <c r="AE364" s="33">
        <f t="shared" si="87"/>
        <v>0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0</v>
      </c>
      <c r="D365" s="94">
        <f>+'CO2'!D365+'abs CO2'!D365+'CH4'!D365*PCG!$C$5+N2O!D365*PCG!$C$6+HFC!D365+PFC!D365+'SF6'!D365</f>
        <v>0</v>
      </c>
      <c r="E365" s="94">
        <f>+'CO2'!E365+'abs CO2'!E365+'CH4'!E365*PCG!$C$5+N2O!E365*PCG!$C$6+HFC!E365+PFC!E365+'SF6'!E365</f>
        <v>0</v>
      </c>
      <c r="F365" s="94">
        <f>+'CO2'!F365+'abs CO2'!F365+'CH4'!F365*PCG!$C$5+N2O!F365*PCG!$C$6+HFC!F365+PFC!F365+'SF6'!F365</f>
        <v>0</v>
      </c>
      <c r="G365" s="94">
        <f>+'CO2'!G365+'abs CO2'!G365+'CH4'!G365*PCG!$C$5+N2O!G365*PCG!$C$6+HFC!G365+PFC!G365+'SF6'!G365</f>
        <v>0</v>
      </c>
      <c r="H365" s="94">
        <f>+'CO2'!H365+'abs CO2'!H365+'CH4'!H365*PCG!$C$5+N2O!H365*PCG!$C$6+HFC!H365+PFC!H365+'SF6'!H365</f>
        <v>0</v>
      </c>
      <c r="I365" s="94">
        <f>+'CO2'!I365+'abs CO2'!I365+'CH4'!I365*PCG!$C$5+N2O!I365*PCG!$C$6+HFC!I365+PFC!I365+'SF6'!I365</f>
        <v>0</v>
      </c>
      <c r="J365" s="94">
        <f>+'CO2'!J365+'abs CO2'!J365+'CH4'!J365*PCG!$C$5+N2O!J365*PCG!$C$6+HFC!J365+PFC!J365+'SF6'!J365</f>
        <v>0</v>
      </c>
      <c r="K365" s="94">
        <f>+'CO2'!K365+'abs CO2'!K365+'CH4'!K365*PCG!$C$5+N2O!K365*PCG!$C$6+HFC!K365+PFC!K365+'SF6'!K365</f>
        <v>0</v>
      </c>
      <c r="L365" s="94">
        <f>+'CO2'!L365+'abs CO2'!L365+'CH4'!L365*PCG!$C$5+N2O!L365*PCG!$C$6+HFC!L365+PFC!L365+'SF6'!L365</f>
        <v>0</v>
      </c>
      <c r="M365" s="94">
        <f>+'CO2'!M365+'abs CO2'!M365+'CH4'!M365*PCG!$C$5+N2O!M365*PCG!$C$6+HFC!M365+PFC!M365+'SF6'!M365</f>
        <v>0</v>
      </c>
      <c r="N365" s="94">
        <f>+'CO2'!N365+'abs CO2'!N365+'CH4'!N365*PCG!$C$5+N2O!N365*PCG!$C$6+HFC!N365+PFC!N365+'SF6'!N365</f>
        <v>0</v>
      </c>
      <c r="O365" s="94">
        <f>+'CO2'!O365+'abs CO2'!O365+'CH4'!O365*PCG!$C$5+N2O!O365*PCG!$C$6+HFC!O365+PFC!O365+'SF6'!O365</f>
        <v>0</v>
      </c>
      <c r="P365" s="94">
        <f>+'CO2'!P365+'abs CO2'!P365+'CH4'!P365*PCG!$C$5+N2O!P365*PCG!$C$6+HFC!P365+PFC!P365+'SF6'!P365</f>
        <v>0</v>
      </c>
      <c r="Q365" s="94">
        <f>+'CO2'!Q365+'abs CO2'!Q365+'CH4'!Q365*PCG!$C$5+N2O!Q365*PCG!$C$6+HFC!Q365+PFC!Q365+'SF6'!Q365</f>
        <v>0</v>
      </c>
      <c r="R365" s="94">
        <f>+'CO2'!R365+'abs CO2'!R365+'CH4'!R365*PCG!$C$5+N2O!R365*PCG!$C$6+HFC!R365+PFC!R365+'SF6'!R365</f>
        <v>0</v>
      </c>
      <c r="S365" s="94">
        <f>+'CO2'!S365+'abs CO2'!S365+'CH4'!S365*PCG!$C$5+N2O!S365*PCG!$C$6+HFC!S365+PFC!S365+'SF6'!S365</f>
        <v>0</v>
      </c>
      <c r="T365" s="94">
        <f>+'CO2'!T365+'abs CO2'!T365+'CH4'!T365*PCG!$C$5+N2O!T365*PCG!$C$6+HFC!T365+PFC!T365+'SF6'!T365</f>
        <v>0</v>
      </c>
      <c r="U365" s="94">
        <f>+'CO2'!U365+'abs CO2'!U365+'CH4'!U365*PCG!$C$5+N2O!U365*PCG!$C$6+HFC!U365+PFC!U365+'SF6'!U365</f>
        <v>0</v>
      </c>
      <c r="V365" s="94">
        <f>+'CO2'!V365+'abs CO2'!V365+'CH4'!V365*PCG!$C$5+N2O!V365*PCG!$C$6+HFC!V365+PFC!V365+'SF6'!V365</f>
        <v>0</v>
      </c>
      <c r="W365" s="94">
        <f>+'CO2'!W365+'abs CO2'!W365+'CH4'!W365*PCG!$C$5+N2O!W365*PCG!$C$6+HFC!W365+PFC!W365+'SF6'!W365</f>
        <v>0</v>
      </c>
      <c r="X365" s="94">
        <f>+'CO2'!X365+'abs CO2'!X365+'CH4'!X365*PCG!$C$5+N2O!X365*PCG!$C$6+HFC!X365+PFC!X365+'SF6'!X365</f>
        <v>0</v>
      </c>
      <c r="Y365" s="94">
        <f>+'CO2'!Y365+'abs CO2'!Y365+'CH4'!Y365*PCG!$C$5+N2O!Y365*PCG!$C$6+HFC!Y365+PFC!Y365+'SF6'!Y365</f>
        <v>0</v>
      </c>
      <c r="Z365" s="94">
        <f>+'CO2'!Z365+'abs CO2'!Z365+'CH4'!Z365*PCG!$C$5+N2O!Z365*PCG!$C$6+HFC!Z365+PFC!Z365+'SF6'!Z365</f>
        <v>0</v>
      </c>
      <c r="AA365" s="94">
        <f>+'CO2'!AA365+'abs CO2'!AA365+'CH4'!AA365*PCG!$C$5+N2O!AA365*PCG!$C$6+HFC!AA365+PFC!AA365+'SF6'!AA365</f>
        <v>0</v>
      </c>
      <c r="AB365" s="94">
        <f>+'CO2'!AB365+'abs CO2'!AB365+'CH4'!AB365*PCG!$C$5+N2O!AB365*PCG!$C$6+HFC!AB365+PFC!AB365+'SF6'!AB365</f>
        <v>0</v>
      </c>
      <c r="AC365" s="94">
        <f>+'CO2'!AC365+'abs CO2'!AC365+'CH4'!AC365*PCG!$C$5+N2O!AC365*PCG!$C$6+HFC!AC365+PFC!AC365+'SF6'!AC365</f>
        <v>0</v>
      </c>
      <c r="AD365" s="94">
        <f>+'CO2'!AD365+'abs CO2'!AD365+'CH4'!AD365*PCG!$C$5+N2O!AD365*PCG!$C$6+HFC!AD365+PFC!AD365+'SF6'!AD365</f>
        <v>0</v>
      </c>
      <c r="AE365" s="94">
        <f>+'CO2'!AE365+'abs CO2'!AE365+'CH4'!AE365*PCG!$C$5+N2O!AE365*PCG!$C$6+HFC!AE365+PFC!AE365+'SF6'!AE365</f>
        <v>0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0</v>
      </c>
      <c r="D366" s="94">
        <f>+'CO2'!D366+'abs CO2'!D366+'CH4'!D366*PCG!$C$5+N2O!D366*PCG!$C$6+HFC!D366+PFC!D366+'SF6'!D366</f>
        <v>0</v>
      </c>
      <c r="E366" s="94">
        <f>+'CO2'!E366+'abs CO2'!E366+'CH4'!E366*PCG!$C$5+N2O!E366*PCG!$C$6+HFC!E366+PFC!E366+'SF6'!E366</f>
        <v>0</v>
      </c>
      <c r="F366" s="94">
        <f>+'CO2'!F366+'abs CO2'!F366+'CH4'!F366*PCG!$C$5+N2O!F366*PCG!$C$6+HFC!F366+PFC!F366+'SF6'!F366</f>
        <v>0</v>
      </c>
      <c r="G366" s="94">
        <f>+'CO2'!G366+'abs CO2'!G366+'CH4'!G366*PCG!$C$5+N2O!G366*PCG!$C$6+HFC!G366+PFC!G366+'SF6'!G366</f>
        <v>0</v>
      </c>
      <c r="H366" s="94">
        <f>+'CO2'!H366+'abs CO2'!H366+'CH4'!H366*PCG!$C$5+N2O!H366*PCG!$C$6+HFC!H366+PFC!H366+'SF6'!H366</f>
        <v>0</v>
      </c>
      <c r="I366" s="94">
        <f>+'CO2'!I366+'abs CO2'!I366+'CH4'!I366*PCG!$C$5+N2O!I366*PCG!$C$6+HFC!I366+PFC!I366+'SF6'!I366</f>
        <v>0</v>
      </c>
      <c r="J366" s="94">
        <f>+'CO2'!J366+'abs CO2'!J366+'CH4'!J366*PCG!$C$5+N2O!J366*PCG!$C$6+HFC!J366+PFC!J366+'SF6'!J366</f>
        <v>0</v>
      </c>
      <c r="K366" s="94">
        <f>+'CO2'!K366+'abs CO2'!K366+'CH4'!K366*PCG!$C$5+N2O!K366*PCG!$C$6+HFC!K366+PFC!K366+'SF6'!K366</f>
        <v>0</v>
      </c>
      <c r="L366" s="94">
        <f>+'CO2'!L366+'abs CO2'!L366+'CH4'!L366*PCG!$C$5+N2O!L366*PCG!$C$6+HFC!L366+PFC!L366+'SF6'!L366</f>
        <v>0</v>
      </c>
      <c r="M366" s="94">
        <f>+'CO2'!M366+'abs CO2'!M366+'CH4'!M366*PCG!$C$5+N2O!M366*PCG!$C$6+HFC!M366+PFC!M366+'SF6'!M366</f>
        <v>0</v>
      </c>
      <c r="N366" s="94">
        <f>+'CO2'!N366+'abs CO2'!N366+'CH4'!N366*PCG!$C$5+N2O!N366*PCG!$C$6+HFC!N366+PFC!N366+'SF6'!N366</f>
        <v>0</v>
      </c>
      <c r="O366" s="94">
        <f>+'CO2'!O366+'abs CO2'!O366+'CH4'!O366*PCG!$C$5+N2O!O366*PCG!$C$6+HFC!O366+PFC!O366+'SF6'!O366</f>
        <v>0</v>
      </c>
      <c r="P366" s="94">
        <f>+'CO2'!P366+'abs CO2'!P366+'CH4'!P366*PCG!$C$5+N2O!P366*PCG!$C$6+HFC!P366+PFC!P366+'SF6'!P366</f>
        <v>0</v>
      </c>
      <c r="Q366" s="94">
        <f>+'CO2'!Q366+'abs CO2'!Q366+'CH4'!Q366*PCG!$C$5+N2O!Q366*PCG!$C$6+HFC!Q366+PFC!Q366+'SF6'!Q366</f>
        <v>0</v>
      </c>
      <c r="R366" s="94">
        <f>+'CO2'!R366+'abs CO2'!R366+'CH4'!R366*PCG!$C$5+N2O!R366*PCG!$C$6+HFC!R366+PFC!R366+'SF6'!R366</f>
        <v>0</v>
      </c>
      <c r="S366" s="94">
        <f>+'CO2'!S366+'abs CO2'!S366+'CH4'!S366*PCG!$C$5+N2O!S366*PCG!$C$6+HFC!S366+PFC!S366+'SF6'!S366</f>
        <v>0</v>
      </c>
      <c r="T366" s="94">
        <f>+'CO2'!T366+'abs CO2'!T366+'CH4'!T366*PCG!$C$5+N2O!T366*PCG!$C$6+HFC!T366+PFC!T366+'SF6'!T366</f>
        <v>0</v>
      </c>
      <c r="U366" s="94">
        <f>+'CO2'!U366+'abs CO2'!U366+'CH4'!U366*PCG!$C$5+N2O!U366*PCG!$C$6+HFC!U366+PFC!U366+'SF6'!U366</f>
        <v>0</v>
      </c>
      <c r="V366" s="94">
        <f>+'CO2'!V366+'abs CO2'!V366+'CH4'!V366*PCG!$C$5+N2O!V366*PCG!$C$6+HFC!V366+PFC!V366+'SF6'!V366</f>
        <v>0</v>
      </c>
      <c r="W366" s="94">
        <f>+'CO2'!W366+'abs CO2'!W366+'CH4'!W366*PCG!$C$5+N2O!W366*PCG!$C$6+HFC!W366+PFC!W366+'SF6'!W366</f>
        <v>0</v>
      </c>
      <c r="X366" s="94">
        <f>+'CO2'!X366+'abs CO2'!X366+'CH4'!X366*PCG!$C$5+N2O!X366*PCG!$C$6+HFC!X366+PFC!X366+'SF6'!X366</f>
        <v>0</v>
      </c>
      <c r="Y366" s="94">
        <f>+'CO2'!Y366+'abs CO2'!Y366+'CH4'!Y366*PCG!$C$5+N2O!Y366*PCG!$C$6+HFC!Y366+PFC!Y366+'SF6'!Y366</f>
        <v>0</v>
      </c>
      <c r="Z366" s="94">
        <f>+'CO2'!Z366+'abs CO2'!Z366+'CH4'!Z366*PCG!$C$5+N2O!Z366*PCG!$C$6+HFC!Z366+PFC!Z366+'SF6'!Z366</f>
        <v>0</v>
      </c>
      <c r="AA366" s="94">
        <f>+'CO2'!AA366+'abs CO2'!AA366+'CH4'!AA366*PCG!$C$5+N2O!AA366*PCG!$C$6+HFC!AA366+PFC!AA366+'SF6'!AA366</f>
        <v>0</v>
      </c>
      <c r="AB366" s="94">
        <f>+'CO2'!AB366+'abs CO2'!AB366+'CH4'!AB366*PCG!$C$5+N2O!AB366*PCG!$C$6+HFC!AB366+PFC!AB366+'SF6'!AB366</f>
        <v>0</v>
      </c>
      <c r="AC366" s="94">
        <f>+'CO2'!AC366+'abs CO2'!AC366+'CH4'!AC366*PCG!$C$5+N2O!AC366*PCG!$C$6+HFC!AC366+PFC!AC366+'SF6'!AC366</f>
        <v>0</v>
      </c>
      <c r="AD366" s="94">
        <f>+'CO2'!AD366+'abs CO2'!AD366+'CH4'!AD366*PCG!$C$5+N2O!AD366*PCG!$C$6+HFC!AD366+PFC!AD366+'SF6'!AD366</f>
        <v>0</v>
      </c>
      <c r="AE366" s="94">
        <f>+'CO2'!AE366+'abs CO2'!AE366+'CH4'!AE366*PCG!$C$5+N2O!AE366*PCG!$C$6+HFC!AE366+PFC!AE366+'SF6'!AE366</f>
        <v>0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-46.568195697136439</v>
      </c>
      <c r="D367" s="33">
        <f t="shared" si="88"/>
        <v>-46.883146097709961</v>
      </c>
      <c r="E367" s="33">
        <f t="shared" si="88"/>
        <v>-51.870480359686582</v>
      </c>
      <c r="F367" s="33">
        <f t="shared" si="88"/>
        <v>-57.578300510160901</v>
      </c>
      <c r="G367" s="33">
        <f t="shared" si="88"/>
        <v>-65.337861505182715</v>
      </c>
      <c r="H367" s="33">
        <f t="shared" si="88"/>
        <v>-68.727428747167323</v>
      </c>
      <c r="I367" s="33">
        <f t="shared" si="88"/>
        <v>-67.350920996760252</v>
      </c>
      <c r="J367" s="33">
        <f t="shared" si="88"/>
        <v>-80.009409630418517</v>
      </c>
      <c r="K367" s="33">
        <f t="shared" si="88"/>
        <v>-79.583503552067882</v>
      </c>
      <c r="L367" s="33">
        <f t="shared" si="88"/>
        <v>-82.068578502163632</v>
      </c>
      <c r="M367" s="33">
        <f t="shared" si="88"/>
        <v>-77.951357870876137</v>
      </c>
      <c r="N367" s="33">
        <f t="shared" si="88"/>
        <v>-82.787461493150957</v>
      </c>
      <c r="O367" s="33">
        <f t="shared" si="88"/>
        <v>-91.660984662022031</v>
      </c>
      <c r="P367" s="33">
        <f t="shared" si="88"/>
        <v>-103.31492096220843</v>
      </c>
      <c r="Q367" s="33">
        <f t="shared" si="88"/>
        <v>-137.21915478252535</v>
      </c>
      <c r="R367" s="33">
        <f t="shared" si="88"/>
        <v>-150.77418745031534</v>
      </c>
      <c r="S367" s="33">
        <f t="shared" si="88"/>
        <v>-183.5022452303073</v>
      </c>
      <c r="T367" s="33">
        <f t="shared" si="88"/>
        <v>-205.08961462879657</v>
      </c>
      <c r="U367" s="33">
        <f t="shared" si="88"/>
        <v>-206.55766177896251</v>
      </c>
      <c r="V367" s="33">
        <f t="shared" si="88"/>
        <v>-208.36842524177163</v>
      </c>
      <c r="W367" s="33">
        <f t="shared" si="88"/>
        <v>-198.71201761001666</v>
      </c>
      <c r="X367" s="33">
        <f t="shared" si="88"/>
        <v>-198.47378390660398</v>
      </c>
      <c r="Y367" s="33">
        <f t="shared" si="88"/>
        <v>-190.12057010699118</v>
      </c>
      <c r="Z367" s="33">
        <f t="shared" si="88"/>
        <v>-187.56150752765728</v>
      </c>
      <c r="AA367" s="33">
        <f t="shared" si="88"/>
        <v>-179.8020778052302</v>
      </c>
      <c r="AB367" s="33">
        <f t="shared" si="88"/>
        <v>-174.96834790786227</v>
      </c>
      <c r="AC367" s="33">
        <f t="shared" si="88"/>
        <v>-162.31383656615066</v>
      </c>
      <c r="AD367" s="33">
        <f t="shared" si="88"/>
        <v>-131.63041064948652</v>
      </c>
      <c r="AE367" s="33">
        <f t="shared" si="88"/>
        <v>-116.64702956026787</v>
      </c>
    </row>
    <row r="368" spans="1:31" x14ac:dyDescent="0.2">
      <c r="A368" s="9" t="s">
        <v>638</v>
      </c>
      <c r="B368" s="4" t="s">
        <v>639</v>
      </c>
      <c r="C368" s="33">
        <f>+C369+C370</f>
        <v>5.4999999999999997E-3</v>
      </c>
      <c r="D368" s="33">
        <f t="shared" ref="D368:AE368" si="89">+D369+D370</f>
        <v>5.4999999999999997E-3</v>
      </c>
      <c r="E368" s="33">
        <f t="shared" si="89"/>
        <v>5.4999999999999997E-3</v>
      </c>
      <c r="F368" s="33">
        <f t="shared" si="89"/>
        <v>5.4999999999999997E-3</v>
      </c>
      <c r="G368" s="33">
        <f t="shared" si="89"/>
        <v>5.4999999999999997E-3</v>
      </c>
      <c r="H368" s="33">
        <f t="shared" si="89"/>
        <v>5.4999999999999997E-3</v>
      </c>
      <c r="I368" s="33">
        <f t="shared" si="89"/>
        <v>5.4999999999999997E-3</v>
      </c>
      <c r="J368" s="33">
        <f t="shared" si="89"/>
        <v>5.4999999999999997E-3</v>
      </c>
      <c r="K368" s="33">
        <f t="shared" si="89"/>
        <v>5.4999999999999997E-3</v>
      </c>
      <c r="L368" s="33">
        <f t="shared" si="89"/>
        <v>5.4999999999999997E-3</v>
      </c>
      <c r="M368" s="33">
        <f t="shared" si="89"/>
        <v>5.4999999999999997E-3</v>
      </c>
      <c r="N368" s="33">
        <f t="shared" si="89"/>
        <v>5.4999999999999997E-3</v>
      </c>
      <c r="O368" s="33">
        <f t="shared" si="89"/>
        <v>5.4999999999999997E-3</v>
      </c>
      <c r="P368" s="33">
        <f t="shared" si="89"/>
        <v>5.4999999999999997E-3</v>
      </c>
      <c r="Q368" s="33">
        <f t="shared" si="89"/>
        <v>5.4999999999999997E-3</v>
      </c>
      <c r="R368" s="33">
        <f t="shared" si="89"/>
        <v>5.4999999999999997E-3</v>
      </c>
      <c r="S368" s="33">
        <f t="shared" si="89"/>
        <v>5.4999999999999997E-3</v>
      </c>
      <c r="T368" s="33">
        <f t="shared" si="89"/>
        <v>5.4999999999999997E-3</v>
      </c>
      <c r="U368" s="33">
        <f t="shared" si="89"/>
        <v>5.4999999999999997E-3</v>
      </c>
      <c r="V368" s="33">
        <f t="shared" si="89"/>
        <v>5.4999999999999997E-3</v>
      </c>
      <c r="W368" s="33">
        <f t="shared" si="89"/>
        <v>5.4999999999999997E-3</v>
      </c>
      <c r="X368" s="33">
        <f t="shared" si="89"/>
        <v>5.4999999999999997E-3</v>
      </c>
      <c r="Y368" s="33">
        <f t="shared" si="89"/>
        <v>5.4999999999999997E-3</v>
      </c>
      <c r="Z368" s="33">
        <f t="shared" si="89"/>
        <v>5.4999999999999997E-3</v>
      </c>
      <c r="AA368" s="33">
        <f t="shared" si="89"/>
        <v>5.4999999999999997E-3</v>
      </c>
      <c r="AB368" s="33">
        <f t="shared" si="89"/>
        <v>5.4999999999999997E-3</v>
      </c>
      <c r="AC368" s="33">
        <f t="shared" si="89"/>
        <v>5.4999999999999997E-3</v>
      </c>
      <c r="AD368" s="33">
        <f t="shared" si="89"/>
        <v>5.4999999999999997E-3</v>
      </c>
      <c r="AE368" s="33">
        <f t="shared" si="89"/>
        <v>5.4999999999999997E-3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5.4999999999999997E-3</v>
      </c>
      <c r="D370" s="94">
        <f>+'CO2'!D370+'abs CO2'!D370+'CH4'!D370*PCG!$C$5+N2O!D370*PCG!$C$6+HFC!D370+PFC!D370+'SF6'!D370</f>
        <v>5.4999999999999997E-3</v>
      </c>
      <c r="E370" s="94">
        <f>+'CO2'!E370+'abs CO2'!E370+'CH4'!E370*PCG!$C$5+N2O!E370*PCG!$C$6+HFC!E370+PFC!E370+'SF6'!E370</f>
        <v>5.4999999999999997E-3</v>
      </c>
      <c r="F370" s="94">
        <f>+'CO2'!F370+'abs CO2'!F370+'CH4'!F370*PCG!$C$5+N2O!F370*PCG!$C$6+HFC!F370+PFC!F370+'SF6'!F370</f>
        <v>5.4999999999999997E-3</v>
      </c>
      <c r="G370" s="94">
        <f>+'CO2'!G370+'abs CO2'!G370+'CH4'!G370*PCG!$C$5+N2O!G370*PCG!$C$6+HFC!G370+PFC!G370+'SF6'!G370</f>
        <v>5.4999999999999997E-3</v>
      </c>
      <c r="H370" s="94">
        <f>+'CO2'!H370+'abs CO2'!H370+'CH4'!H370*PCG!$C$5+N2O!H370*PCG!$C$6+HFC!H370+PFC!H370+'SF6'!H370</f>
        <v>5.4999999999999997E-3</v>
      </c>
      <c r="I370" s="94">
        <f>+'CO2'!I370+'abs CO2'!I370+'CH4'!I370*PCG!$C$5+N2O!I370*PCG!$C$6+HFC!I370+PFC!I370+'SF6'!I370</f>
        <v>5.4999999999999997E-3</v>
      </c>
      <c r="J370" s="94">
        <f>+'CO2'!J370+'abs CO2'!J370+'CH4'!J370*PCG!$C$5+N2O!J370*PCG!$C$6+HFC!J370+PFC!J370+'SF6'!J370</f>
        <v>5.4999999999999997E-3</v>
      </c>
      <c r="K370" s="94">
        <f>+'CO2'!K370+'abs CO2'!K370+'CH4'!K370*PCG!$C$5+N2O!K370*PCG!$C$6+HFC!K370+PFC!K370+'SF6'!K370</f>
        <v>5.4999999999999997E-3</v>
      </c>
      <c r="L370" s="94">
        <f>+'CO2'!L370+'abs CO2'!L370+'CH4'!L370*PCG!$C$5+N2O!L370*PCG!$C$6+HFC!L370+PFC!L370+'SF6'!L370</f>
        <v>5.4999999999999997E-3</v>
      </c>
      <c r="M370" s="94">
        <f>+'CO2'!M370+'abs CO2'!M370+'CH4'!M370*PCG!$C$5+N2O!M370*PCG!$C$6+HFC!M370+PFC!M370+'SF6'!M370</f>
        <v>5.4999999999999997E-3</v>
      </c>
      <c r="N370" s="94">
        <f>+'CO2'!N370+'abs CO2'!N370+'CH4'!N370*PCG!$C$5+N2O!N370*PCG!$C$6+HFC!N370+PFC!N370+'SF6'!N370</f>
        <v>5.4999999999999997E-3</v>
      </c>
      <c r="O370" s="94">
        <f>+'CO2'!O370+'abs CO2'!O370+'CH4'!O370*PCG!$C$5+N2O!O370*PCG!$C$6+HFC!O370+PFC!O370+'SF6'!O370</f>
        <v>5.4999999999999997E-3</v>
      </c>
      <c r="P370" s="94">
        <f>+'CO2'!P370+'abs CO2'!P370+'CH4'!P370*PCG!$C$5+N2O!P370*PCG!$C$6+HFC!P370+PFC!P370+'SF6'!P370</f>
        <v>5.4999999999999997E-3</v>
      </c>
      <c r="Q370" s="94">
        <f>+'CO2'!Q370+'abs CO2'!Q370+'CH4'!Q370*PCG!$C$5+N2O!Q370*PCG!$C$6+HFC!Q370+PFC!Q370+'SF6'!Q370</f>
        <v>5.4999999999999997E-3</v>
      </c>
      <c r="R370" s="94">
        <f>+'CO2'!R370+'abs CO2'!R370+'CH4'!R370*PCG!$C$5+N2O!R370*PCG!$C$6+HFC!R370+PFC!R370+'SF6'!R370</f>
        <v>5.4999999999999997E-3</v>
      </c>
      <c r="S370" s="94">
        <f>+'CO2'!S370+'abs CO2'!S370+'CH4'!S370*PCG!$C$5+N2O!S370*PCG!$C$6+HFC!S370+PFC!S370+'SF6'!S370</f>
        <v>5.4999999999999997E-3</v>
      </c>
      <c r="T370" s="94">
        <f>+'CO2'!T370+'abs CO2'!T370+'CH4'!T370*PCG!$C$5+N2O!T370*PCG!$C$6+HFC!T370+PFC!T370+'SF6'!T370</f>
        <v>5.4999999999999997E-3</v>
      </c>
      <c r="U370" s="94">
        <f>+'CO2'!U370+'abs CO2'!U370+'CH4'!U370*PCG!$C$5+N2O!U370*PCG!$C$6+HFC!U370+PFC!U370+'SF6'!U370</f>
        <v>5.4999999999999997E-3</v>
      </c>
      <c r="V370" s="94">
        <f>+'CO2'!V370+'abs CO2'!V370+'CH4'!V370*PCG!$C$5+N2O!V370*PCG!$C$6+HFC!V370+PFC!V370+'SF6'!V370</f>
        <v>5.4999999999999997E-3</v>
      </c>
      <c r="W370" s="94">
        <f>+'CO2'!W370+'abs CO2'!W370+'CH4'!W370*PCG!$C$5+N2O!W370*PCG!$C$6+HFC!W370+PFC!W370+'SF6'!W370</f>
        <v>5.4999999999999997E-3</v>
      </c>
      <c r="X370" s="94">
        <f>+'CO2'!X370+'abs CO2'!X370+'CH4'!X370*PCG!$C$5+N2O!X370*PCG!$C$6+HFC!X370+PFC!X370+'SF6'!X370</f>
        <v>5.4999999999999997E-3</v>
      </c>
      <c r="Y370" s="94">
        <f>+'CO2'!Y370+'abs CO2'!Y370+'CH4'!Y370*PCG!$C$5+N2O!Y370*PCG!$C$6+HFC!Y370+PFC!Y370+'SF6'!Y370</f>
        <v>5.4999999999999997E-3</v>
      </c>
      <c r="Z370" s="94">
        <f>+'CO2'!Z370+'abs CO2'!Z370+'CH4'!Z370*PCG!$C$5+N2O!Z370*PCG!$C$6+HFC!Z370+PFC!Z370+'SF6'!Z370</f>
        <v>5.4999999999999997E-3</v>
      </c>
      <c r="AA370" s="94">
        <f>+'CO2'!AA370+'abs CO2'!AA370+'CH4'!AA370*PCG!$C$5+N2O!AA370*PCG!$C$6+HFC!AA370+PFC!AA370+'SF6'!AA370</f>
        <v>5.4999999999999997E-3</v>
      </c>
      <c r="AB370" s="94">
        <f>+'CO2'!AB370+'abs CO2'!AB370+'CH4'!AB370*PCG!$C$5+N2O!AB370*PCG!$C$6+HFC!AB370+PFC!AB370+'SF6'!AB370</f>
        <v>5.4999999999999997E-3</v>
      </c>
      <c r="AC370" s="94">
        <f>+'CO2'!AC370+'abs CO2'!AC370+'CH4'!AC370*PCG!$C$5+N2O!AC370*PCG!$C$6+HFC!AC370+PFC!AC370+'SF6'!AC370</f>
        <v>5.4999999999999997E-3</v>
      </c>
      <c r="AD370" s="94">
        <f>+'CO2'!AD370+'abs CO2'!AD370+'CH4'!AD370*PCG!$C$5+N2O!AD370*PCG!$C$6+HFC!AD370+PFC!AD370+'SF6'!AD370</f>
        <v>5.4999999999999997E-3</v>
      </c>
      <c r="AE370" s="94">
        <f>+'CO2'!AE370+'abs CO2'!AE370+'CH4'!AE370*PCG!$C$5+N2O!AE370*PCG!$C$6+HFC!AE370+PFC!AE370+'SF6'!AE370</f>
        <v>5.4999999999999997E-3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-46.573695697136436</v>
      </c>
      <c r="D371" s="33">
        <f t="shared" si="90"/>
        <v>-46.888646097709959</v>
      </c>
      <c r="E371" s="33">
        <f t="shared" si="90"/>
        <v>-51.875980359686579</v>
      </c>
      <c r="F371" s="33">
        <f t="shared" si="90"/>
        <v>-57.583800510160899</v>
      </c>
      <c r="G371" s="33">
        <f t="shared" si="90"/>
        <v>-65.343361505182713</v>
      </c>
      <c r="H371" s="33">
        <f t="shared" si="90"/>
        <v>-68.732928747167321</v>
      </c>
      <c r="I371" s="33">
        <f t="shared" si="90"/>
        <v>-67.356420996760249</v>
      </c>
      <c r="J371" s="33">
        <f t="shared" si="90"/>
        <v>-80.014909630418515</v>
      </c>
      <c r="K371" s="33">
        <f t="shared" si="90"/>
        <v>-79.589003552067879</v>
      </c>
      <c r="L371" s="33">
        <f t="shared" si="90"/>
        <v>-82.07407850216363</v>
      </c>
      <c r="M371" s="33">
        <f t="shared" si="90"/>
        <v>-77.956857870876135</v>
      </c>
      <c r="N371" s="33">
        <f t="shared" si="90"/>
        <v>-82.792961493150955</v>
      </c>
      <c r="O371" s="33">
        <f t="shared" si="90"/>
        <v>-91.666484662022029</v>
      </c>
      <c r="P371" s="33">
        <f t="shared" si="90"/>
        <v>-103.32042096220843</v>
      </c>
      <c r="Q371" s="33">
        <f t="shared" si="90"/>
        <v>-137.22465478252536</v>
      </c>
      <c r="R371" s="33">
        <f t="shared" si="90"/>
        <v>-150.77968745031535</v>
      </c>
      <c r="S371" s="33">
        <f t="shared" si="90"/>
        <v>-183.50774523030731</v>
      </c>
      <c r="T371" s="33">
        <f t="shared" si="90"/>
        <v>-205.09511462879658</v>
      </c>
      <c r="U371" s="33">
        <f t="shared" si="90"/>
        <v>-206.56316177896252</v>
      </c>
      <c r="V371" s="33">
        <f t="shared" si="90"/>
        <v>-208.37392524177164</v>
      </c>
      <c r="W371" s="33">
        <f t="shared" si="90"/>
        <v>-198.71751761001667</v>
      </c>
      <c r="X371" s="33">
        <f t="shared" si="90"/>
        <v>-198.479283906604</v>
      </c>
      <c r="Y371" s="33">
        <f t="shared" si="90"/>
        <v>-190.12607010699119</v>
      </c>
      <c r="Z371" s="33">
        <f t="shared" si="90"/>
        <v>-187.5670075276573</v>
      </c>
      <c r="AA371" s="33">
        <f t="shared" si="90"/>
        <v>-179.80757780523021</v>
      </c>
      <c r="AB371" s="33">
        <f t="shared" si="90"/>
        <v>-174.97384790786228</v>
      </c>
      <c r="AC371" s="33">
        <f t="shared" si="90"/>
        <v>-162.31933656615067</v>
      </c>
      <c r="AD371" s="33">
        <f t="shared" si="90"/>
        <v>-131.63591064948653</v>
      </c>
      <c r="AE371" s="33">
        <f t="shared" si="90"/>
        <v>-116.65252956026787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0</v>
      </c>
      <c r="D372" s="94">
        <f>+'CO2'!D372+'abs CO2'!D372+'CH4'!D372*PCG!$C$5+N2O!D372*PCG!$C$6+HFC!D372+PFC!D372+'SF6'!D372</f>
        <v>0</v>
      </c>
      <c r="E372" s="94">
        <f>+'CO2'!E372+'abs CO2'!E372+'CH4'!E372*PCG!$C$5+N2O!E372*PCG!$C$6+HFC!E372+PFC!E372+'SF6'!E372</f>
        <v>0</v>
      </c>
      <c r="F372" s="94">
        <f>+'CO2'!F372+'abs CO2'!F372+'CH4'!F372*PCG!$C$5+N2O!F372*PCG!$C$6+HFC!F372+PFC!F372+'SF6'!F372</f>
        <v>0</v>
      </c>
      <c r="G372" s="94">
        <f>+'CO2'!G372+'abs CO2'!G372+'CH4'!G372*PCG!$C$5+N2O!G372*PCG!$C$6+HFC!G372+PFC!G372+'SF6'!G372</f>
        <v>0</v>
      </c>
      <c r="H372" s="94">
        <f>+'CO2'!H372+'abs CO2'!H372+'CH4'!H372*PCG!$C$5+N2O!H372*PCG!$C$6+HFC!H372+PFC!H372+'SF6'!H372</f>
        <v>0</v>
      </c>
      <c r="I372" s="94">
        <f>+'CO2'!I372+'abs CO2'!I372+'CH4'!I372*PCG!$C$5+N2O!I372*PCG!$C$6+HFC!I372+PFC!I372+'SF6'!I372</f>
        <v>0</v>
      </c>
      <c r="J372" s="94">
        <f>+'CO2'!J372+'abs CO2'!J372+'CH4'!J372*PCG!$C$5+N2O!J372*PCG!$C$6+HFC!J372+PFC!J372+'SF6'!J372</f>
        <v>0</v>
      </c>
      <c r="K372" s="94">
        <f>+'CO2'!K372+'abs CO2'!K372+'CH4'!K372*PCG!$C$5+N2O!K372*PCG!$C$6+HFC!K372+PFC!K372+'SF6'!K372</f>
        <v>0</v>
      </c>
      <c r="L372" s="94">
        <f>+'CO2'!L372+'abs CO2'!L372+'CH4'!L372*PCG!$C$5+N2O!L372*PCG!$C$6+HFC!L372+PFC!L372+'SF6'!L372</f>
        <v>0</v>
      </c>
      <c r="M372" s="94">
        <f>+'CO2'!M372+'abs CO2'!M372+'CH4'!M372*PCG!$C$5+N2O!M372*PCG!$C$6+HFC!M372+PFC!M372+'SF6'!M372</f>
        <v>0</v>
      </c>
      <c r="N372" s="94">
        <f>+'CO2'!N372+'abs CO2'!N372+'CH4'!N372*PCG!$C$5+N2O!N372*PCG!$C$6+HFC!N372+PFC!N372+'SF6'!N372</f>
        <v>0</v>
      </c>
      <c r="O372" s="94">
        <f>+'CO2'!O372+'abs CO2'!O372+'CH4'!O372*PCG!$C$5+N2O!O372*PCG!$C$6+HFC!O372+PFC!O372+'SF6'!O372</f>
        <v>0</v>
      </c>
      <c r="P372" s="94">
        <f>+'CO2'!P372+'abs CO2'!P372+'CH4'!P372*PCG!$C$5+N2O!P372*PCG!$C$6+HFC!P372+PFC!P372+'SF6'!P372</f>
        <v>0</v>
      </c>
      <c r="Q372" s="94">
        <f>+'CO2'!Q372+'abs CO2'!Q372+'CH4'!Q372*PCG!$C$5+N2O!Q372*PCG!$C$6+HFC!Q372+PFC!Q372+'SF6'!Q372</f>
        <v>0</v>
      </c>
      <c r="R372" s="94">
        <f>+'CO2'!R372+'abs CO2'!R372+'CH4'!R372*PCG!$C$5+N2O!R372*PCG!$C$6+HFC!R372+PFC!R372+'SF6'!R372</f>
        <v>0</v>
      </c>
      <c r="S372" s="94">
        <f>+'CO2'!S372+'abs CO2'!S372+'CH4'!S372*PCG!$C$5+N2O!S372*PCG!$C$6+HFC!S372+PFC!S372+'SF6'!S372</f>
        <v>0</v>
      </c>
      <c r="T372" s="94">
        <f>+'CO2'!T372+'abs CO2'!T372+'CH4'!T372*PCG!$C$5+N2O!T372*PCG!$C$6+HFC!T372+PFC!T372+'SF6'!T372</f>
        <v>0</v>
      </c>
      <c r="U372" s="94">
        <f>+'CO2'!U372+'abs CO2'!U372+'CH4'!U372*PCG!$C$5+N2O!U372*PCG!$C$6+HFC!U372+PFC!U372+'SF6'!U372</f>
        <v>0</v>
      </c>
      <c r="V372" s="94">
        <f>+'CO2'!V372+'abs CO2'!V372+'CH4'!V372*PCG!$C$5+N2O!V372*PCG!$C$6+HFC!V372+PFC!V372+'SF6'!V372</f>
        <v>0</v>
      </c>
      <c r="W372" s="94">
        <f>+'CO2'!W372+'abs CO2'!W372+'CH4'!W372*PCG!$C$5+N2O!W372*PCG!$C$6+HFC!W372+PFC!W372+'SF6'!W372</f>
        <v>0</v>
      </c>
      <c r="X372" s="94">
        <f>+'CO2'!X372+'abs CO2'!X372+'CH4'!X372*PCG!$C$5+N2O!X372*PCG!$C$6+HFC!X372+PFC!X372+'SF6'!X372</f>
        <v>0</v>
      </c>
      <c r="Y372" s="94">
        <f>+'CO2'!Y372+'abs CO2'!Y372+'CH4'!Y372*PCG!$C$5+N2O!Y372*PCG!$C$6+HFC!Y372+PFC!Y372+'SF6'!Y372</f>
        <v>0</v>
      </c>
      <c r="Z372" s="94">
        <f>+'CO2'!Z372+'abs CO2'!Z372+'CH4'!Z372*PCG!$C$5+N2O!Z372*PCG!$C$6+HFC!Z372+PFC!Z372+'SF6'!Z372</f>
        <v>0</v>
      </c>
      <c r="AA372" s="94">
        <f>+'CO2'!AA372+'abs CO2'!AA372+'CH4'!AA372*PCG!$C$5+N2O!AA372*PCG!$C$6+HFC!AA372+PFC!AA372+'SF6'!AA372</f>
        <v>0</v>
      </c>
      <c r="AB372" s="94">
        <f>+'CO2'!AB372+'abs CO2'!AB372+'CH4'!AB372*PCG!$C$5+N2O!AB372*PCG!$C$6+HFC!AB372+PFC!AB372+'SF6'!AB372</f>
        <v>0</v>
      </c>
      <c r="AC372" s="94">
        <f>+'CO2'!AC372+'abs CO2'!AC372+'CH4'!AC372*PCG!$C$5+N2O!AC372*PCG!$C$6+HFC!AC372+PFC!AC372+'SF6'!AC372</f>
        <v>0</v>
      </c>
      <c r="AD372" s="94">
        <f>+'CO2'!AD372+'abs CO2'!AD372+'CH4'!AD372*PCG!$C$5+N2O!AD372*PCG!$C$6+HFC!AD372+PFC!AD372+'SF6'!AD372</f>
        <v>0</v>
      </c>
      <c r="AE372" s="94">
        <f>+'CO2'!AE372+'abs CO2'!AE372+'CH4'!AE372*PCG!$C$5+N2O!AE372*PCG!$C$6+HFC!AE372+PFC!AE372+'SF6'!AE372</f>
        <v>0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-46.573695697136436</v>
      </c>
      <c r="D373" s="94">
        <f>+'CO2'!D373+'abs CO2'!D373+'CH4'!D373*PCG!$C$5+N2O!D373*PCG!$C$6+HFC!D373+PFC!D373+'SF6'!D373</f>
        <v>-46.888646097709959</v>
      </c>
      <c r="E373" s="94">
        <f>+'CO2'!E373+'abs CO2'!E373+'CH4'!E373*PCG!$C$5+N2O!E373*PCG!$C$6+HFC!E373+PFC!E373+'SF6'!E373</f>
        <v>-51.875980359686579</v>
      </c>
      <c r="F373" s="94">
        <f>+'CO2'!F373+'abs CO2'!F373+'CH4'!F373*PCG!$C$5+N2O!F373*PCG!$C$6+HFC!F373+PFC!F373+'SF6'!F373</f>
        <v>-57.583800510160899</v>
      </c>
      <c r="G373" s="94">
        <f>+'CO2'!G373+'abs CO2'!G373+'CH4'!G373*PCG!$C$5+N2O!G373*PCG!$C$6+HFC!G373+PFC!G373+'SF6'!G373</f>
        <v>-65.343361505182713</v>
      </c>
      <c r="H373" s="94">
        <f>+'CO2'!H373+'abs CO2'!H373+'CH4'!H373*PCG!$C$5+N2O!H373*PCG!$C$6+HFC!H373+PFC!H373+'SF6'!H373</f>
        <v>-68.732928747167321</v>
      </c>
      <c r="I373" s="94">
        <f>+'CO2'!I373+'abs CO2'!I373+'CH4'!I373*PCG!$C$5+N2O!I373*PCG!$C$6+HFC!I373+PFC!I373+'SF6'!I373</f>
        <v>-67.356420996760249</v>
      </c>
      <c r="J373" s="94">
        <f>+'CO2'!J373+'abs CO2'!J373+'CH4'!J373*PCG!$C$5+N2O!J373*PCG!$C$6+HFC!J373+PFC!J373+'SF6'!J373</f>
        <v>-80.014909630418515</v>
      </c>
      <c r="K373" s="94">
        <f>+'CO2'!K373+'abs CO2'!K373+'CH4'!K373*PCG!$C$5+N2O!K373*PCG!$C$6+HFC!K373+PFC!K373+'SF6'!K373</f>
        <v>-79.589003552067879</v>
      </c>
      <c r="L373" s="94">
        <f>+'CO2'!L373+'abs CO2'!L373+'CH4'!L373*PCG!$C$5+N2O!L373*PCG!$C$6+HFC!L373+PFC!L373+'SF6'!L373</f>
        <v>-82.07407850216363</v>
      </c>
      <c r="M373" s="94">
        <f>+'CO2'!M373+'abs CO2'!M373+'CH4'!M373*PCG!$C$5+N2O!M373*PCG!$C$6+HFC!M373+PFC!M373+'SF6'!M373</f>
        <v>-77.956857870876135</v>
      </c>
      <c r="N373" s="94">
        <f>+'CO2'!N373+'abs CO2'!N373+'CH4'!N373*PCG!$C$5+N2O!N373*PCG!$C$6+HFC!N373+PFC!N373+'SF6'!N373</f>
        <v>-82.792961493150955</v>
      </c>
      <c r="O373" s="94">
        <f>+'CO2'!O373+'abs CO2'!O373+'CH4'!O373*PCG!$C$5+N2O!O373*PCG!$C$6+HFC!O373+PFC!O373+'SF6'!O373</f>
        <v>-91.666484662022029</v>
      </c>
      <c r="P373" s="94">
        <f>+'CO2'!P373+'abs CO2'!P373+'CH4'!P373*PCG!$C$5+N2O!P373*PCG!$C$6+HFC!P373+PFC!P373+'SF6'!P373</f>
        <v>-103.32042096220843</v>
      </c>
      <c r="Q373" s="94">
        <f>+'CO2'!Q373+'abs CO2'!Q373+'CH4'!Q373*PCG!$C$5+N2O!Q373*PCG!$C$6+HFC!Q373+PFC!Q373+'SF6'!Q373</f>
        <v>-137.22465478252536</v>
      </c>
      <c r="R373" s="94">
        <f>+'CO2'!R373+'abs CO2'!R373+'CH4'!R373*PCG!$C$5+N2O!R373*PCG!$C$6+HFC!R373+PFC!R373+'SF6'!R373</f>
        <v>-150.77968745031535</v>
      </c>
      <c r="S373" s="94">
        <f>+'CO2'!S373+'abs CO2'!S373+'CH4'!S373*PCG!$C$5+N2O!S373*PCG!$C$6+HFC!S373+PFC!S373+'SF6'!S373</f>
        <v>-183.50774523030731</v>
      </c>
      <c r="T373" s="94">
        <f>+'CO2'!T373+'abs CO2'!T373+'CH4'!T373*PCG!$C$5+N2O!T373*PCG!$C$6+HFC!T373+PFC!T373+'SF6'!T373</f>
        <v>-205.09511462879658</v>
      </c>
      <c r="U373" s="94">
        <f>+'CO2'!U373+'abs CO2'!U373+'CH4'!U373*PCG!$C$5+N2O!U373*PCG!$C$6+HFC!U373+PFC!U373+'SF6'!U373</f>
        <v>-206.56316177896252</v>
      </c>
      <c r="V373" s="94">
        <f>+'CO2'!V373+'abs CO2'!V373+'CH4'!V373*PCG!$C$5+N2O!V373*PCG!$C$6+HFC!V373+PFC!V373+'SF6'!V373</f>
        <v>-208.37392524177164</v>
      </c>
      <c r="W373" s="94">
        <f>+'CO2'!W373+'abs CO2'!W373+'CH4'!W373*PCG!$C$5+N2O!W373*PCG!$C$6+HFC!W373+PFC!W373+'SF6'!W373</f>
        <v>-198.71751761001667</v>
      </c>
      <c r="X373" s="94">
        <f>+'CO2'!X373+'abs CO2'!X373+'CH4'!X373*PCG!$C$5+N2O!X373*PCG!$C$6+HFC!X373+PFC!X373+'SF6'!X373</f>
        <v>-198.479283906604</v>
      </c>
      <c r="Y373" s="94">
        <f>+'CO2'!Y373+'abs CO2'!Y373+'CH4'!Y373*PCG!$C$5+N2O!Y373*PCG!$C$6+HFC!Y373+PFC!Y373+'SF6'!Y373</f>
        <v>-190.12607010699119</v>
      </c>
      <c r="Z373" s="94">
        <f>+'CO2'!Z373+'abs CO2'!Z373+'CH4'!Z373*PCG!$C$5+N2O!Z373*PCG!$C$6+HFC!Z373+PFC!Z373+'SF6'!Z373</f>
        <v>-187.5670075276573</v>
      </c>
      <c r="AA373" s="94">
        <f>+'CO2'!AA373+'abs CO2'!AA373+'CH4'!AA373*PCG!$C$5+N2O!AA373*PCG!$C$6+HFC!AA373+PFC!AA373+'SF6'!AA373</f>
        <v>-179.80757780523021</v>
      </c>
      <c r="AB373" s="94">
        <f>+'CO2'!AB373+'abs CO2'!AB373+'CH4'!AB373*PCG!$C$5+N2O!AB373*PCG!$C$6+HFC!AB373+PFC!AB373+'SF6'!AB373</f>
        <v>-174.97384790786228</v>
      </c>
      <c r="AC373" s="94">
        <f>+'CO2'!AC373+'abs CO2'!AC373+'CH4'!AC373*PCG!$C$5+N2O!AC373*PCG!$C$6+HFC!AC373+PFC!AC373+'SF6'!AC373</f>
        <v>-162.31933656615067</v>
      </c>
      <c r="AD373" s="94">
        <f>+'CO2'!AD373+'abs CO2'!AD373+'CH4'!AD373*PCG!$C$5+N2O!AD373*PCG!$C$6+HFC!AD373+PFC!AD373+'SF6'!AD373</f>
        <v>-131.63591064948653</v>
      </c>
      <c r="AE373" s="94">
        <f>+'CO2'!AE373+'abs CO2'!AE373+'CH4'!AE373*PCG!$C$5+N2O!AE373*PCG!$C$6+HFC!AE373+PFC!AE373+'SF6'!AE373</f>
        <v>-116.65252956026787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0</v>
      </c>
      <c r="D374" s="33">
        <f t="shared" si="91"/>
        <v>0</v>
      </c>
      <c r="E374" s="33">
        <f t="shared" si="91"/>
        <v>0</v>
      </c>
      <c r="F374" s="33">
        <f t="shared" si="91"/>
        <v>0</v>
      </c>
      <c r="G374" s="33">
        <f t="shared" si="91"/>
        <v>0</v>
      </c>
      <c r="H374" s="33">
        <f t="shared" si="91"/>
        <v>0</v>
      </c>
      <c r="I374" s="33">
        <f t="shared" si="91"/>
        <v>0</v>
      </c>
      <c r="J374" s="33">
        <f t="shared" si="91"/>
        <v>0</v>
      </c>
      <c r="K374" s="33">
        <f t="shared" si="91"/>
        <v>0</v>
      </c>
      <c r="L374" s="33">
        <f t="shared" si="91"/>
        <v>0</v>
      </c>
      <c r="M374" s="33">
        <f t="shared" si="91"/>
        <v>0</v>
      </c>
      <c r="N374" s="33">
        <f t="shared" si="91"/>
        <v>0</v>
      </c>
      <c r="O374" s="33">
        <f t="shared" si="91"/>
        <v>0</v>
      </c>
      <c r="P374" s="33">
        <f t="shared" si="91"/>
        <v>0</v>
      </c>
      <c r="Q374" s="33">
        <f t="shared" si="91"/>
        <v>0</v>
      </c>
      <c r="R374" s="33">
        <f t="shared" si="91"/>
        <v>0</v>
      </c>
      <c r="S374" s="33">
        <f t="shared" si="91"/>
        <v>0</v>
      </c>
      <c r="T374" s="33">
        <f t="shared" si="91"/>
        <v>0</v>
      </c>
      <c r="U374" s="33">
        <f t="shared" si="91"/>
        <v>0</v>
      </c>
      <c r="V374" s="33">
        <f t="shared" si="91"/>
        <v>0</v>
      </c>
      <c r="W374" s="33">
        <f t="shared" si="91"/>
        <v>0</v>
      </c>
      <c r="X374" s="33">
        <f t="shared" si="91"/>
        <v>0</v>
      </c>
      <c r="Y374" s="33">
        <f t="shared" si="91"/>
        <v>0</v>
      </c>
      <c r="Z374" s="33">
        <f t="shared" si="91"/>
        <v>0</v>
      </c>
      <c r="AA374" s="33">
        <f t="shared" si="91"/>
        <v>0</v>
      </c>
      <c r="AB374" s="33">
        <f t="shared" si="91"/>
        <v>0</v>
      </c>
      <c r="AC374" s="33">
        <f t="shared" si="91"/>
        <v>0</v>
      </c>
      <c r="AD374" s="33">
        <f t="shared" si="91"/>
        <v>0</v>
      </c>
      <c r="AE374" s="33">
        <f t="shared" si="91"/>
        <v>0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0</v>
      </c>
      <c r="D376" s="94">
        <f>+'CO2'!D376+'abs CO2'!D376+'CH4'!D376*PCG!$C$5+N2O!D376*PCG!$C$6+HFC!D376+PFC!D376+'SF6'!D376</f>
        <v>0</v>
      </c>
      <c r="E376" s="94">
        <f>+'CO2'!E376+'abs CO2'!E376+'CH4'!E376*PCG!$C$5+N2O!E376*PCG!$C$6+HFC!E376+PFC!E376+'SF6'!E376</f>
        <v>0</v>
      </c>
      <c r="F376" s="94">
        <f>+'CO2'!F376+'abs CO2'!F376+'CH4'!F376*PCG!$C$5+N2O!F376*PCG!$C$6+HFC!F376+PFC!F376+'SF6'!F376</f>
        <v>0</v>
      </c>
      <c r="G376" s="94">
        <f>+'CO2'!G376+'abs CO2'!G376+'CH4'!G376*PCG!$C$5+N2O!G376*PCG!$C$6+HFC!G376+PFC!G376+'SF6'!G376</f>
        <v>0</v>
      </c>
      <c r="H376" s="94">
        <f>+'CO2'!H376+'abs CO2'!H376+'CH4'!H376*PCG!$C$5+N2O!H376*PCG!$C$6+HFC!H376+PFC!H376+'SF6'!H376</f>
        <v>0</v>
      </c>
      <c r="I376" s="94">
        <f>+'CO2'!I376+'abs CO2'!I376+'CH4'!I376*PCG!$C$5+N2O!I376*PCG!$C$6+HFC!I376+PFC!I376+'SF6'!I376</f>
        <v>0</v>
      </c>
      <c r="J376" s="94">
        <f>+'CO2'!J376+'abs CO2'!J376+'CH4'!J376*PCG!$C$5+N2O!J376*PCG!$C$6+HFC!J376+PFC!J376+'SF6'!J376</f>
        <v>0</v>
      </c>
      <c r="K376" s="94">
        <f>+'CO2'!K376+'abs CO2'!K376+'CH4'!K376*PCG!$C$5+N2O!K376*PCG!$C$6+HFC!K376+PFC!K376+'SF6'!K376</f>
        <v>0</v>
      </c>
      <c r="L376" s="94">
        <f>+'CO2'!L376+'abs CO2'!L376+'CH4'!L376*PCG!$C$5+N2O!L376*PCG!$C$6+HFC!L376+PFC!L376+'SF6'!L376</f>
        <v>0</v>
      </c>
      <c r="M376" s="94">
        <f>+'CO2'!M376+'abs CO2'!M376+'CH4'!M376*PCG!$C$5+N2O!M376*PCG!$C$6+HFC!M376+PFC!M376+'SF6'!M376</f>
        <v>0</v>
      </c>
      <c r="N376" s="94">
        <f>+'CO2'!N376+'abs CO2'!N376+'CH4'!N376*PCG!$C$5+N2O!N376*PCG!$C$6+HFC!N376+PFC!N376+'SF6'!N376</f>
        <v>0</v>
      </c>
      <c r="O376" s="94">
        <f>+'CO2'!O376+'abs CO2'!O376+'CH4'!O376*PCG!$C$5+N2O!O376*PCG!$C$6+HFC!O376+PFC!O376+'SF6'!O376</f>
        <v>0</v>
      </c>
      <c r="P376" s="94">
        <f>+'CO2'!P376+'abs CO2'!P376+'CH4'!P376*PCG!$C$5+N2O!P376*PCG!$C$6+HFC!P376+PFC!P376+'SF6'!P376</f>
        <v>0</v>
      </c>
      <c r="Q376" s="94">
        <f>+'CO2'!Q376+'abs CO2'!Q376+'CH4'!Q376*PCG!$C$5+N2O!Q376*PCG!$C$6+HFC!Q376+PFC!Q376+'SF6'!Q376</f>
        <v>0</v>
      </c>
      <c r="R376" s="94">
        <f>+'CO2'!R376+'abs CO2'!R376+'CH4'!R376*PCG!$C$5+N2O!R376*PCG!$C$6+HFC!R376+PFC!R376+'SF6'!R376</f>
        <v>0</v>
      </c>
      <c r="S376" s="94">
        <f>+'CO2'!S376+'abs CO2'!S376+'CH4'!S376*PCG!$C$5+N2O!S376*PCG!$C$6+HFC!S376+PFC!S376+'SF6'!S376</f>
        <v>0</v>
      </c>
      <c r="T376" s="94">
        <f>+'CO2'!T376+'abs CO2'!T376+'CH4'!T376*PCG!$C$5+N2O!T376*PCG!$C$6+HFC!T376+PFC!T376+'SF6'!T376</f>
        <v>0</v>
      </c>
      <c r="U376" s="94">
        <f>+'CO2'!U376+'abs CO2'!U376+'CH4'!U376*PCG!$C$5+N2O!U376*PCG!$C$6+HFC!U376+PFC!U376+'SF6'!U376</f>
        <v>0</v>
      </c>
      <c r="V376" s="94">
        <f>+'CO2'!V376+'abs CO2'!V376+'CH4'!V376*PCG!$C$5+N2O!V376*PCG!$C$6+HFC!V376+PFC!V376+'SF6'!V376</f>
        <v>0</v>
      </c>
      <c r="W376" s="94">
        <f>+'CO2'!W376+'abs CO2'!W376+'CH4'!W376*PCG!$C$5+N2O!W376*PCG!$C$6+HFC!W376+PFC!W376+'SF6'!W376</f>
        <v>0</v>
      </c>
      <c r="X376" s="94">
        <f>+'CO2'!X376+'abs CO2'!X376+'CH4'!X376*PCG!$C$5+N2O!X376*PCG!$C$6+HFC!X376+PFC!X376+'SF6'!X376</f>
        <v>0</v>
      </c>
      <c r="Y376" s="94">
        <f>+'CO2'!Y376+'abs CO2'!Y376+'CH4'!Y376*PCG!$C$5+N2O!Y376*PCG!$C$6+HFC!Y376+PFC!Y376+'SF6'!Y376</f>
        <v>0</v>
      </c>
      <c r="Z376" s="94">
        <f>+'CO2'!Z376+'abs CO2'!Z376+'CH4'!Z376*PCG!$C$5+N2O!Z376*PCG!$C$6+HFC!Z376+PFC!Z376+'SF6'!Z376</f>
        <v>0</v>
      </c>
      <c r="AA376" s="94">
        <f>+'CO2'!AA376+'abs CO2'!AA376+'CH4'!AA376*PCG!$C$5+N2O!AA376*PCG!$C$6+HFC!AA376+PFC!AA376+'SF6'!AA376</f>
        <v>0</v>
      </c>
      <c r="AB376" s="94">
        <f>+'CO2'!AB376+'abs CO2'!AB376+'CH4'!AB376*PCG!$C$5+N2O!AB376*PCG!$C$6+HFC!AB376+PFC!AB376+'SF6'!AB376</f>
        <v>0</v>
      </c>
      <c r="AC376" s="94">
        <f>+'CO2'!AC376+'abs CO2'!AC376+'CH4'!AC376*PCG!$C$5+N2O!AC376*PCG!$C$6+HFC!AC376+PFC!AC376+'SF6'!AC376</f>
        <v>0</v>
      </c>
      <c r="AD376" s="94">
        <f>+'CO2'!AD376+'abs CO2'!AD376+'CH4'!AD376*PCG!$C$5+N2O!AD376*PCG!$C$6+HFC!AD376+PFC!AD376+'SF6'!AD376</f>
        <v>0</v>
      </c>
      <c r="AE376" s="94">
        <f>+'CO2'!AE376+'abs CO2'!AE376+'CH4'!AE376*PCG!$C$5+N2O!AE376*PCG!$C$6+HFC!AE376+PFC!AE376+'SF6'!AE376</f>
        <v>0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8.8341470963069817</v>
      </c>
      <c r="D383" s="33">
        <f t="shared" si="94"/>
        <v>8.9574682691045737</v>
      </c>
      <c r="E383" s="33">
        <f t="shared" si="94"/>
        <v>9.0847477707967013</v>
      </c>
      <c r="F383" s="33">
        <f t="shared" si="94"/>
        <v>9.2108166208043816</v>
      </c>
      <c r="G383" s="33">
        <f t="shared" si="94"/>
        <v>9.3293537667844113</v>
      </c>
      <c r="H383" s="33">
        <f t="shared" si="94"/>
        <v>9.4533304767844086</v>
      </c>
      <c r="I383" s="33">
        <f t="shared" si="94"/>
        <v>9.5773071867844095</v>
      </c>
      <c r="J383" s="33">
        <f t="shared" si="94"/>
        <v>9.7013117919845122</v>
      </c>
      <c r="K383" s="33">
        <f t="shared" si="94"/>
        <v>9.8255451378254541</v>
      </c>
      <c r="L383" s="33">
        <f t="shared" si="94"/>
        <v>9.9492373167844104</v>
      </c>
      <c r="M383" s="33">
        <f t="shared" si="94"/>
        <v>10.073214026784409</v>
      </c>
      <c r="N383" s="33">
        <f t="shared" si="94"/>
        <v>10.19719073678441</v>
      </c>
      <c r="O383" s="33">
        <f t="shared" si="94"/>
        <v>10.332328316345389</v>
      </c>
      <c r="P383" s="33">
        <f t="shared" si="94"/>
        <v>10.448484164784411</v>
      </c>
      <c r="Q383" s="33">
        <f t="shared" si="94"/>
        <v>10.61398830758441</v>
      </c>
      <c r="R383" s="33">
        <f t="shared" si="94"/>
        <v>10.694071745784408</v>
      </c>
      <c r="S383" s="33">
        <f t="shared" si="94"/>
        <v>10.817074286784409</v>
      </c>
      <c r="T383" s="33">
        <f t="shared" si="94"/>
        <v>10.941496331184409</v>
      </c>
      <c r="U383" s="33">
        <f t="shared" si="94"/>
        <v>11.077246569384409</v>
      </c>
      <c r="V383" s="33">
        <f t="shared" si="94"/>
        <v>11.189065650264411</v>
      </c>
      <c r="W383" s="33">
        <f t="shared" si="94"/>
        <v>11.18961675158441</v>
      </c>
      <c r="X383" s="33">
        <f t="shared" si="94"/>
        <v>11.18900441678441</v>
      </c>
      <c r="Y383" s="33">
        <f t="shared" si="94"/>
        <v>11.18900441678441</v>
      </c>
      <c r="Z383" s="33">
        <f t="shared" si="94"/>
        <v>11.190396086784411</v>
      </c>
      <c r="AA383" s="33">
        <f t="shared" si="94"/>
        <v>11.189282750784411</v>
      </c>
      <c r="AB383" s="33">
        <f t="shared" si="94"/>
        <v>11.18900441678441</v>
      </c>
      <c r="AC383" s="33">
        <f t="shared" si="94"/>
        <v>11.18900441678441</v>
      </c>
      <c r="AD383" s="33">
        <f t="shared" si="94"/>
        <v>11.190284753184411</v>
      </c>
      <c r="AE383" s="33">
        <f t="shared" si="94"/>
        <v>11.189282750784411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7.0016952257069976E-4</v>
      </c>
      <c r="D384" s="94">
        <f>+'CO2'!D384+'abs CO2'!D384+'CH4'!D384*PCG!$C$5+N2O!D384*PCG!$C$6+HFC!D384+PFC!D384+'SF6'!D384</f>
        <v>4.4632320163869316E-5</v>
      </c>
      <c r="E384" s="94">
        <f>+'CO2'!E384+'abs CO2'!E384+'CH4'!E384*PCG!$C$5+N2O!E384*PCG!$C$6+HFC!E384+PFC!E384+'SF6'!E384</f>
        <v>3.3474240122901983E-3</v>
      </c>
      <c r="F384" s="94">
        <f>+'CO2'!F384+'abs CO2'!F384+'CH4'!F384*PCG!$C$5+N2O!F384*PCG!$C$6+HFC!F384+PFC!F384+'SF6'!F384</f>
        <v>5.4395640199715722E-3</v>
      </c>
      <c r="G384" s="94">
        <f>+'CO2'!G384+'abs CO2'!G384+'CH4'!G384*PCG!$C$5+N2O!G384*PCG!$C$6+HFC!G384+PFC!G384+'SF6'!G384</f>
        <v>0</v>
      </c>
      <c r="H384" s="94">
        <f>+'CO2'!H384+'abs CO2'!H384+'CH4'!H384*PCG!$C$5+N2O!H384*PCG!$C$6+HFC!H384+PFC!H384+'SF6'!H384</f>
        <v>0</v>
      </c>
      <c r="I384" s="94">
        <f>+'CO2'!I384+'abs CO2'!I384+'CH4'!I384*PCG!$C$5+N2O!I384*PCG!$C$6+HFC!I384+PFC!I384+'SF6'!I384</f>
        <v>0</v>
      </c>
      <c r="J384" s="94">
        <f>+'CO2'!J384+'abs CO2'!J384+'CH4'!J384*PCG!$C$5+N2O!J384*PCG!$C$6+HFC!J384+PFC!J384+'SF6'!J384</f>
        <v>2.7895200102418328E-5</v>
      </c>
      <c r="K384" s="94">
        <f>+'CO2'!K384+'abs CO2'!K384+'CH4'!K384*PCG!$C$5+N2O!K384*PCG!$C$6+HFC!K384+PFC!K384+'SF6'!K384</f>
        <v>2.8453104104466688E-4</v>
      </c>
      <c r="L384" s="94">
        <f>+'CO2'!L384+'abs CO2'!L384+'CH4'!L384*PCG!$C$5+N2O!L384*PCG!$C$6+HFC!L384+PFC!L384+'SF6'!L384</f>
        <v>0</v>
      </c>
      <c r="M384" s="94">
        <f>+'CO2'!M384+'abs CO2'!M384+'CH4'!M384*PCG!$C$5+N2O!M384*PCG!$C$6+HFC!M384+PFC!M384+'SF6'!M384</f>
        <v>0</v>
      </c>
      <c r="N384" s="94">
        <f>+'CO2'!N384+'abs CO2'!N384+'CH4'!N384*PCG!$C$5+N2O!N384*PCG!$C$6+HFC!N384+PFC!N384+'SF6'!N384</f>
        <v>0</v>
      </c>
      <c r="O384" s="94">
        <f>+'CO2'!O384+'abs CO2'!O384+'CH4'!O384*PCG!$C$5+N2O!O384*PCG!$C$6+HFC!O384+PFC!O384+'SF6'!O384</f>
        <v>1.1160869560977572E-2</v>
      </c>
      <c r="P384" s="94">
        <f>+'CO2'!P384+'abs CO2'!P384+'CH4'!P384*PCG!$C$5+N2O!P384*PCG!$C$6+HFC!P384+PFC!P384+'SF6'!P384</f>
        <v>3.3400080000000002E-3</v>
      </c>
      <c r="Q384" s="94">
        <f>+'CO2'!Q384+'abs CO2'!Q384+'CH4'!Q384*PCG!$C$5+N2O!Q384*PCG!$C$6+HFC!Q384+PFC!Q384+'SF6'!Q384</f>
        <v>4.4867440800000005E-2</v>
      </c>
      <c r="R384" s="94">
        <f>+'CO2'!R384+'abs CO2'!R384+'CH4'!R384*PCG!$C$5+N2O!R384*PCG!$C$6+HFC!R384+PFC!R384+'SF6'!R384</f>
        <v>9.741690000000001E-4</v>
      </c>
      <c r="S384" s="94">
        <f>+'CO2'!S384+'abs CO2'!S384+'CH4'!S384*PCG!$C$5+N2O!S384*PCG!$C$6+HFC!S384+PFC!S384+'SF6'!S384</f>
        <v>0</v>
      </c>
      <c r="T384" s="94">
        <f>+'CO2'!T384+'abs CO2'!T384+'CH4'!T384*PCG!$C$5+N2O!T384*PCG!$C$6+HFC!T384+PFC!T384+'SF6'!T384</f>
        <v>4.4533440000000011E-4</v>
      </c>
      <c r="U384" s="94">
        <f>+'CO2'!U384+'abs CO2'!U384+'CH4'!U384*PCG!$C$5+N2O!U384*PCG!$C$6+HFC!U384+PFC!U384+'SF6'!U384</f>
        <v>1.22188626E-2</v>
      </c>
      <c r="V384" s="94">
        <f>+'CO2'!V384+'abs CO2'!V384+'CH4'!V384*PCG!$C$5+N2O!V384*PCG!$C$6+HFC!V384+PFC!V384+'SF6'!V384</f>
        <v>6.1233480000000008E-5</v>
      </c>
      <c r="W384" s="94">
        <f>+'CO2'!W384+'abs CO2'!W384+'CH4'!W384*PCG!$C$5+N2O!W384*PCG!$C$6+HFC!W384+PFC!W384+'SF6'!W384</f>
        <v>6.1233480000000013E-4</v>
      </c>
      <c r="X384" s="94">
        <f>+'CO2'!X384+'abs CO2'!X384+'CH4'!X384*PCG!$C$5+N2O!X384*PCG!$C$6+HFC!X384+PFC!X384+'SF6'!X384</f>
        <v>0</v>
      </c>
      <c r="Y384" s="94">
        <f>+'CO2'!Y384+'abs CO2'!Y384+'CH4'!Y384*PCG!$C$5+N2O!Y384*PCG!$C$6+HFC!Y384+PFC!Y384+'SF6'!Y384</f>
        <v>0</v>
      </c>
      <c r="Z384" s="94">
        <f>+'CO2'!Z384+'abs CO2'!Z384+'CH4'!Z384*PCG!$C$5+N2O!Z384*PCG!$C$6+HFC!Z384+PFC!Z384+'SF6'!Z384</f>
        <v>1.3916700000000002E-3</v>
      </c>
      <c r="AA384" s="94">
        <f>+'CO2'!AA384+'abs CO2'!AA384+'CH4'!AA384*PCG!$C$5+N2O!AA384*PCG!$C$6+HFC!AA384+PFC!AA384+'SF6'!AA384</f>
        <v>2.7833400000000004E-4</v>
      </c>
      <c r="AB384" s="94">
        <f>+'CO2'!AB384+'abs CO2'!AB384+'CH4'!AB384*PCG!$C$5+N2O!AB384*PCG!$C$6+HFC!AB384+PFC!AB384+'SF6'!AB384</f>
        <v>0</v>
      </c>
      <c r="AC384" s="94">
        <f>+'CO2'!AC384+'abs CO2'!AC384+'CH4'!AC384*PCG!$C$5+N2O!AC384*PCG!$C$6+HFC!AC384+PFC!AC384+'SF6'!AC384</f>
        <v>0</v>
      </c>
      <c r="AD384" s="94">
        <f>+'CO2'!AD384+'abs CO2'!AD384+'CH4'!AD384*PCG!$C$5+N2O!AD384*PCG!$C$6+HFC!AD384+PFC!AD384+'SF6'!AD384</f>
        <v>1.2803363999999999E-3</v>
      </c>
      <c r="AE384" s="94">
        <f>+'CO2'!AE384+'abs CO2'!AE384+'CH4'!AE384*PCG!$C$5+N2O!AE384*PCG!$C$6+HFC!AE384+PFC!AE384+'SF6'!AE384</f>
        <v>2.7833400000000004E-4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8.8334469267844113</v>
      </c>
      <c r="D385" s="33">
        <f t="shared" si="95"/>
        <v>8.9574236367844104</v>
      </c>
      <c r="E385" s="33">
        <f t="shared" si="95"/>
        <v>9.0814003467844113</v>
      </c>
      <c r="F385" s="33">
        <f t="shared" si="95"/>
        <v>9.2053770567844104</v>
      </c>
      <c r="G385" s="33">
        <f t="shared" si="95"/>
        <v>9.3293537667844113</v>
      </c>
      <c r="H385" s="33">
        <f t="shared" si="95"/>
        <v>9.4533304767844086</v>
      </c>
      <c r="I385" s="33">
        <f t="shared" si="95"/>
        <v>9.5773071867844095</v>
      </c>
      <c r="J385" s="33">
        <f t="shared" si="95"/>
        <v>9.7012838967844104</v>
      </c>
      <c r="K385" s="33">
        <f t="shared" si="95"/>
        <v>9.8252606067844095</v>
      </c>
      <c r="L385" s="33">
        <f t="shared" si="95"/>
        <v>9.9492373167844104</v>
      </c>
      <c r="M385" s="33">
        <f t="shared" si="95"/>
        <v>10.073214026784409</v>
      </c>
      <c r="N385" s="33">
        <f t="shared" si="95"/>
        <v>10.19719073678441</v>
      </c>
      <c r="O385" s="33">
        <f t="shared" si="95"/>
        <v>10.321167446784411</v>
      </c>
      <c r="P385" s="33">
        <f t="shared" si="95"/>
        <v>10.44514415678441</v>
      </c>
      <c r="Q385" s="33">
        <f t="shared" si="95"/>
        <v>10.569120866784411</v>
      </c>
      <c r="R385" s="33">
        <f t="shared" si="95"/>
        <v>10.693097576784409</v>
      </c>
      <c r="S385" s="33">
        <f t="shared" si="95"/>
        <v>10.817074286784409</v>
      </c>
      <c r="T385" s="33">
        <f t="shared" si="95"/>
        <v>10.941050996784409</v>
      </c>
      <c r="U385" s="33">
        <f t="shared" si="95"/>
        <v>11.065027706784409</v>
      </c>
      <c r="V385" s="33">
        <f t="shared" si="95"/>
        <v>11.18900441678441</v>
      </c>
      <c r="W385" s="33">
        <f t="shared" si="95"/>
        <v>11.18900441678441</v>
      </c>
      <c r="X385" s="33">
        <f t="shared" si="95"/>
        <v>11.18900441678441</v>
      </c>
      <c r="Y385" s="33">
        <f t="shared" si="95"/>
        <v>11.18900441678441</v>
      </c>
      <c r="Z385" s="33">
        <f t="shared" si="95"/>
        <v>11.18900441678441</v>
      </c>
      <c r="AA385" s="33">
        <f t="shared" si="95"/>
        <v>11.18900441678441</v>
      </c>
      <c r="AB385" s="33">
        <f t="shared" si="95"/>
        <v>11.18900441678441</v>
      </c>
      <c r="AC385" s="33">
        <f t="shared" si="95"/>
        <v>11.18900441678441</v>
      </c>
      <c r="AD385" s="33">
        <f t="shared" si="95"/>
        <v>11.18900441678441</v>
      </c>
      <c r="AE385" s="33">
        <f t="shared" si="95"/>
        <v>11.18900441678441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8.4855462234510775</v>
      </c>
      <c r="D386" s="94">
        <f>+'CO2'!D386+'abs CO2'!D386+'CH4'!D386*PCG!$C$5+N2O!D386*PCG!$C$6+HFC!D386+PFC!D386+'SF6'!D386</f>
        <v>8.5743419634510776</v>
      </c>
      <c r="E386" s="94">
        <f>+'CO2'!E386+'abs CO2'!E386+'CH4'!E386*PCG!$C$5+N2O!E386*PCG!$C$6+HFC!E386+PFC!E386+'SF6'!E386</f>
        <v>8.6631377034510777</v>
      </c>
      <c r="F386" s="94">
        <f>+'CO2'!F386+'abs CO2'!F386+'CH4'!F386*PCG!$C$5+N2O!F386*PCG!$C$6+HFC!F386+PFC!F386+'SF6'!F386</f>
        <v>8.7519334434510778</v>
      </c>
      <c r="G386" s="94">
        <f>+'CO2'!G386+'abs CO2'!G386+'CH4'!G386*PCG!$C$5+N2O!G386*PCG!$C$6+HFC!G386+PFC!G386+'SF6'!G386</f>
        <v>8.8407291834510779</v>
      </c>
      <c r="H386" s="94">
        <f>+'CO2'!H386+'abs CO2'!H386+'CH4'!H386*PCG!$C$5+N2O!H386*PCG!$C$6+HFC!H386+PFC!H386+'SF6'!H386</f>
        <v>8.9295249234510763</v>
      </c>
      <c r="I386" s="94">
        <f>+'CO2'!I386+'abs CO2'!I386+'CH4'!I386*PCG!$C$5+N2O!I386*PCG!$C$6+HFC!I386+PFC!I386+'SF6'!I386</f>
        <v>9.0183206634510764</v>
      </c>
      <c r="J386" s="94">
        <f>+'CO2'!J386+'abs CO2'!J386+'CH4'!J386*PCG!$C$5+N2O!J386*PCG!$C$6+HFC!J386+PFC!J386+'SF6'!J386</f>
        <v>9.1071164034510765</v>
      </c>
      <c r="K386" s="94">
        <f>+'CO2'!K386+'abs CO2'!K386+'CH4'!K386*PCG!$C$5+N2O!K386*PCG!$C$6+HFC!K386+PFC!K386+'SF6'!K386</f>
        <v>9.1959121434510767</v>
      </c>
      <c r="L386" s="94">
        <f>+'CO2'!L386+'abs CO2'!L386+'CH4'!L386*PCG!$C$5+N2O!L386*PCG!$C$6+HFC!L386+PFC!L386+'SF6'!L386</f>
        <v>9.2847078834510768</v>
      </c>
      <c r="M386" s="94">
        <f>+'CO2'!M386+'abs CO2'!M386+'CH4'!M386*PCG!$C$5+N2O!M386*PCG!$C$6+HFC!M386+PFC!M386+'SF6'!M386</f>
        <v>9.3735036234510769</v>
      </c>
      <c r="N386" s="94">
        <f>+'CO2'!N386+'abs CO2'!N386+'CH4'!N386*PCG!$C$5+N2O!N386*PCG!$C$6+HFC!N386+PFC!N386+'SF6'!N386</f>
        <v>9.462299363451077</v>
      </c>
      <c r="O386" s="94">
        <f>+'CO2'!O386+'abs CO2'!O386+'CH4'!O386*PCG!$C$5+N2O!O386*PCG!$C$6+HFC!O386+PFC!O386+'SF6'!O386</f>
        <v>9.5510951034510772</v>
      </c>
      <c r="P386" s="94">
        <f>+'CO2'!P386+'abs CO2'!P386+'CH4'!P386*PCG!$C$5+N2O!P386*PCG!$C$6+HFC!P386+PFC!P386+'SF6'!P386</f>
        <v>9.6398908434510773</v>
      </c>
      <c r="Q386" s="94">
        <f>+'CO2'!Q386+'abs CO2'!Q386+'CH4'!Q386*PCG!$C$5+N2O!Q386*PCG!$C$6+HFC!Q386+PFC!Q386+'SF6'!Q386</f>
        <v>9.7286865834510774</v>
      </c>
      <c r="R386" s="94">
        <f>+'CO2'!R386+'abs CO2'!R386+'CH4'!R386*PCG!$C$5+N2O!R386*PCG!$C$6+HFC!R386+PFC!R386+'SF6'!R386</f>
        <v>9.8174823234510757</v>
      </c>
      <c r="S386" s="94">
        <f>+'CO2'!S386+'abs CO2'!S386+'CH4'!S386*PCG!$C$5+N2O!S386*PCG!$C$6+HFC!S386+PFC!S386+'SF6'!S386</f>
        <v>9.9062780634510759</v>
      </c>
      <c r="T386" s="94">
        <f>+'CO2'!T386+'abs CO2'!T386+'CH4'!T386*PCG!$C$5+N2O!T386*PCG!$C$6+HFC!T386+PFC!T386+'SF6'!T386</f>
        <v>9.995073803451076</v>
      </c>
      <c r="U386" s="94">
        <f>+'CO2'!U386+'abs CO2'!U386+'CH4'!U386*PCG!$C$5+N2O!U386*PCG!$C$6+HFC!U386+PFC!U386+'SF6'!U386</f>
        <v>10.083869543451076</v>
      </c>
      <c r="V386" s="94">
        <f>+'CO2'!V386+'abs CO2'!V386+'CH4'!V386*PCG!$C$5+N2O!V386*PCG!$C$6+HFC!V386+PFC!V386+'SF6'!V386</f>
        <v>10.172665283451076</v>
      </c>
      <c r="W386" s="94">
        <f>+'CO2'!W386+'abs CO2'!W386+'CH4'!W386*PCG!$C$5+N2O!W386*PCG!$C$6+HFC!W386+PFC!W386+'SF6'!W386</f>
        <v>10.172665283451076</v>
      </c>
      <c r="X386" s="94">
        <f>+'CO2'!X386+'abs CO2'!X386+'CH4'!X386*PCG!$C$5+N2O!X386*PCG!$C$6+HFC!X386+PFC!X386+'SF6'!X386</f>
        <v>10.172665283451076</v>
      </c>
      <c r="Y386" s="94">
        <f>+'CO2'!Y386+'abs CO2'!Y386+'CH4'!Y386*PCG!$C$5+N2O!Y386*PCG!$C$6+HFC!Y386+PFC!Y386+'SF6'!Y386</f>
        <v>10.172665283451076</v>
      </c>
      <c r="Z386" s="94">
        <f>+'CO2'!Z386+'abs CO2'!Z386+'CH4'!Z386*PCG!$C$5+N2O!Z386*PCG!$C$6+HFC!Z386+PFC!Z386+'SF6'!Z386</f>
        <v>10.172665283451076</v>
      </c>
      <c r="AA386" s="94">
        <f>+'CO2'!AA386+'abs CO2'!AA386+'CH4'!AA386*PCG!$C$5+N2O!AA386*PCG!$C$6+HFC!AA386+PFC!AA386+'SF6'!AA386</f>
        <v>10.172665283451076</v>
      </c>
      <c r="AB386" s="94">
        <f>+'CO2'!AB386+'abs CO2'!AB386+'CH4'!AB386*PCG!$C$5+N2O!AB386*PCG!$C$6+HFC!AB386+PFC!AB386+'SF6'!AB386</f>
        <v>10.172665283451076</v>
      </c>
      <c r="AC386" s="94">
        <f>+'CO2'!AC386+'abs CO2'!AC386+'CH4'!AC386*PCG!$C$5+N2O!AC386*PCG!$C$6+HFC!AC386+PFC!AC386+'SF6'!AC386</f>
        <v>10.172665283451076</v>
      </c>
      <c r="AD386" s="94">
        <f>+'CO2'!AD386+'abs CO2'!AD386+'CH4'!AD386*PCG!$C$5+N2O!AD386*PCG!$C$6+HFC!AD386+PFC!AD386+'SF6'!AD386</f>
        <v>10.172665283451076</v>
      </c>
      <c r="AE386" s="94">
        <f>+'CO2'!AE386+'abs CO2'!AE386+'CH4'!AE386*PCG!$C$5+N2O!AE386*PCG!$C$6+HFC!AE386+PFC!AE386+'SF6'!AE386</f>
        <v>10.172665283451076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0.34790070333333328</v>
      </c>
      <c r="D387" s="94">
        <f>+'CO2'!D387+'abs CO2'!D387+'CH4'!D387*PCG!$C$5+N2O!D387*PCG!$C$6+HFC!D387+PFC!D387+'SF6'!D387</f>
        <v>0.38308167333333332</v>
      </c>
      <c r="E387" s="94">
        <f>+'CO2'!E387+'abs CO2'!E387+'CH4'!E387*PCG!$C$5+N2O!E387*PCG!$C$6+HFC!E387+PFC!E387+'SF6'!E387</f>
        <v>0.41826264333333329</v>
      </c>
      <c r="F387" s="94">
        <f>+'CO2'!F387+'abs CO2'!F387+'CH4'!F387*PCG!$C$5+N2O!F387*PCG!$C$6+HFC!F387+PFC!F387+'SF6'!F387</f>
        <v>0.45344361333333327</v>
      </c>
      <c r="G387" s="94">
        <f>+'CO2'!G387+'abs CO2'!G387+'CH4'!G387*PCG!$C$5+N2O!G387*PCG!$C$6+HFC!G387+PFC!G387+'SF6'!G387</f>
        <v>0.48862458333333325</v>
      </c>
      <c r="H387" s="94">
        <f>+'CO2'!H387+'abs CO2'!H387+'CH4'!H387*PCG!$C$5+N2O!H387*PCG!$C$6+HFC!H387+PFC!H387+'SF6'!H387</f>
        <v>0.52380555333333323</v>
      </c>
      <c r="I387" s="94">
        <f>+'CO2'!I387+'abs CO2'!I387+'CH4'!I387*PCG!$C$5+N2O!I387*PCG!$C$6+HFC!I387+PFC!I387+'SF6'!I387</f>
        <v>0.55898652333333332</v>
      </c>
      <c r="J387" s="94">
        <f>+'CO2'!J387+'abs CO2'!J387+'CH4'!J387*PCG!$C$5+N2O!J387*PCG!$C$6+HFC!J387+PFC!J387+'SF6'!J387</f>
        <v>0.5941674933333333</v>
      </c>
      <c r="K387" s="94">
        <f>+'CO2'!K387+'abs CO2'!K387+'CH4'!K387*PCG!$C$5+N2O!K387*PCG!$C$6+HFC!K387+PFC!K387+'SF6'!K387</f>
        <v>0.62934846333333327</v>
      </c>
      <c r="L387" s="94">
        <f>+'CO2'!L387+'abs CO2'!L387+'CH4'!L387*PCG!$C$5+N2O!L387*PCG!$C$6+HFC!L387+PFC!L387+'SF6'!L387</f>
        <v>0.66452943333333314</v>
      </c>
      <c r="M387" s="94">
        <f>+'CO2'!M387+'abs CO2'!M387+'CH4'!M387*PCG!$C$5+N2O!M387*PCG!$C$6+HFC!M387+PFC!M387+'SF6'!M387</f>
        <v>0.69971040333333345</v>
      </c>
      <c r="N387" s="94">
        <f>+'CO2'!N387+'abs CO2'!N387+'CH4'!N387*PCG!$C$5+N2O!N387*PCG!$C$6+HFC!N387+PFC!N387+'SF6'!N387</f>
        <v>0.73489137333333321</v>
      </c>
      <c r="O387" s="94">
        <f>+'CO2'!O387+'abs CO2'!O387+'CH4'!O387*PCG!$C$5+N2O!O387*PCG!$C$6+HFC!O387+PFC!O387+'SF6'!O387</f>
        <v>0.77007234333333319</v>
      </c>
      <c r="P387" s="94">
        <f>+'CO2'!P387+'abs CO2'!P387+'CH4'!P387*PCG!$C$5+N2O!P387*PCG!$C$6+HFC!P387+PFC!P387+'SF6'!P387</f>
        <v>0.80525331333333328</v>
      </c>
      <c r="Q387" s="94">
        <f>+'CO2'!Q387+'abs CO2'!Q387+'CH4'!Q387*PCG!$C$5+N2O!Q387*PCG!$C$6+HFC!Q387+PFC!Q387+'SF6'!Q387</f>
        <v>0.84043428333333314</v>
      </c>
      <c r="R387" s="94">
        <f>+'CO2'!R387+'abs CO2'!R387+'CH4'!R387*PCG!$C$5+N2O!R387*PCG!$C$6+HFC!R387+PFC!R387+'SF6'!R387</f>
        <v>0.87561525333333323</v>
      </c>
      <c r="S387" s="94">
        <f>+'CO2'!S387+'abs CO2'!S387+'CH4'!S387*PCG!$C$5+N2O!S387*PCG!$C$6+HFC!S387+PFC!S387+'SF6'!S387</f>
        <v>0.91079622333333332</v>
      </c>
      <c r="T387" s="94">
        <f>+'CO2'!T387+'abs CO2'!T387+'CH4'!T387*PCG!$C$5+N2O!T387*PCG!$C$6+HFC!T387+PFC!T387+'SF6'!T387</f>
        <v>0.94597719333333341</v>
      </c>
      <c r="U387" s="94">
        <f>+'CO2'!U387+'abs CO2'!U387+'CH4'!U387*PCG!$C$5+N2O!U387*PCG!$C$6+HFC!U387+PFC!U387+'SF6'!U387</f>
        <v>0.98115816333333328</v>
      </c>
      <c r="V387" s="94">
        <f>+'CO2'!V387+'abs CO2'!V387+'CH4'!V387*PCG!$C$5+N2O!V387*PCG!$C$6+HFC!V387+PFC!V387+'SF6'!V387</f>
        <v>1.0163391333333331</v>
      </c>
      <c r="W387" s="94">
        <f>+'CO2'!W387+'abs CO2'!W387+'CH4'!W387*PCG!$C$5+N2O!W387*PCG!$C$6+HFC!W387+PFC!W387+'SF6'!W387</f>
        <v>1.0163391333333331</v>
      </c>
      <c r="X387" s="94">
        <f>+'CO2'!X387+'abs CO2'!X387+'CH4'!X387*PCG!$C$5+N2O!X387*PCG!$C$6+HFC!X387+PFC!X387+'SF6'!X387</f>
        <v>1.0163391333333331</v>
      </c>
      <c r="Y387" s="94">
        <f>+'CO2'!Y387+'abs CO2'!Y387+'CH4'!Y387*PCG!$C$5+N2O!Y387*PCG!$C$6+HFC!Y387+PFC!Y387+'SF6'!Y387</f>
        <v>1.0163391333333331</v>
      </c>
      <c r="Z387" s="94">
        <f>+'CO2'!Z387+'abs CO2'!Z387+'CH4'!Z387*PCG!$C$5+N2O!Z387*PCG!$C$6+HFC!Z387+PFC!Z387+'SF6'!Z387</f>
        <v>1.0163391333333331</v>
      </c>
      <c r="AA387" s="94">
        <f>+'CO2'!AA387+'abs CO2'!AA387+'CH4'!AA387*PCG!$C$5+N2O!AA387*PCG!$C$6+HFC!AA387+PFC!AA387+'SF6'!AA387</f>
        <v>1.0163391333333331</v>
      </c>
      <c r="AB387" s="94">
        <f>+'CO2'!AB387+'abs CO2'!AB387+'CH4'!AB387*PCG!$C$5+N2O!AB387*PCG!$C$6+HFC!AB387+PFC!AB387+'SF6'!AB387</f>
        <v>1.0163391333333331</v>
      </c>
      <c r="AC387" s="94">
        <f>+'CO2'!AC387+'abs CO2'!AC387+'CH4'!AC387*PCG!$C$5+N2O!AC387*PCG!$C$6+HFC!AC387+PFC!AC387+'SF6'!AC387</f>
        <v>1.0163391333333331</v>
      </c>
      <c r="AD387" s="94">
        <f>+'CO2'!AD387+'abs CO2'!AD387+'CH4'!AD387*PCG!$C$5+N2O!AD387*PCG!$C$6+HFC!AD387+PFC!AD387+'SF6'!AD387</f>
        <v>1.0163391333333331</v>
      </c>
      <c r="AE387" s="94">
        <f>+'CO2'!AE387+'abs CO2'!AE387+'CH4'!AE387*PCG!$C$5+N2O!AE387*PCG!$C$6+HFC!AE387+PFC!AE387+'SF6'!AE387</f>
        <v>1.0163391333333331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0</v>
      </c>
      <c r="D388" s="94">
        <f>+'CO2'!D388+'abs CO2'!D388+'CH4'!D388*PCG!$C$5+N2O!D388*PCG!$C$6+HFC!D388+PFC!D388+'SF6'!D388</f>
        <v>0</v>
      </c>
      <c r="E388" s="94">
        <f>+'CO2'!E388+'abs CO2'!E388+'CH4'!E388*PCG!$C$5+N2O!E388*PCG!$C$6+HFC!E388+PFC!E388+'SF6'!E388</f>
        <v>0</v>
      </c>
      <c r="F388" s="94">
        <f>+'CO2'!F388+'abs CO2'!F388+'CH4'!F388*PCG!$C$5+N2O!F388*PCG!$C$6+HFC!F388+PFC!F388+'SF6'!F388</f>
        <v>0</v>
      </c>
      <c r="G388" s="94">
        <f>+'CO2'!G388+'abs CO2'!G388+'CH4'!G388*PCG!$C$5+N2O!G388*PCG!$C$6+HFC!G388+PFC!G388+'SF6'!G388</f>
        <v>0</v>
      </c>
      <c r="H388" s="94">
        <f>+'CO2'!H388+'abs CO2'!H388+'CH4'!H388*PCG!$C$5+N2O!H388*PCG!$C$6+HFC!H388+PFC!H388+'SF6'!H388</f>
        <v>0</v>
      </c>
      <c r="I388" s="94">
        <f>+'CO2'!I388+'abs CO2'!I388+'CH4'!I388*PCG!$C$5+N2O!I388*PCG!$C$6+HFC!I388+PFC!I388+'SF6'!I388</f>
        <v>0</v>
      </c>
      <c r="J388" s="94">
        <f>+'CO2'!J388+'abs CO2'!J388+'CH4'!J388*PCG!$C$5+N2O!J388*PCG!$C$6+HFC!J388+PFC!J388+'SF6'!J388</f>
        <v>0</v>
      </c>
      <c r="K388" s="94">
        <f>+'CO2'!K388+'abs CO2'!K388+'CH4'!K388*PCG!$C$5+N2O!K388*PCG!$C$6+HFC!K388+PFC!K388+'SF6'!K388</f>
        <v>0</v>
      </c>
      <c r="L388" s="94">
        <f>+'CO2'!L388+'abs CO2'!L388+'CH4'!L388*PCG!$C$5+N2O!L388*PCG!$C$6+HFC!L388+PFC!L388+'SF6'!L388</f>
        <v>0</v>
      </c>
      <c r="M388" s="94">
        <f>+'CO2'!M388+'abs CO2'!M388+'CH4'!M388*PCG!$C$5+N2O!M388*PCG!$C$6+HFC!M388+PFC!M388+'SF6'!M388</f>
        <v>0</v>
      </c>
      <c r="N388" s="94">
        <f>+'CO2'!N388+'abs CO2'!N388+'CH4'!N388*PCG!$C$5+N2O!N388*PCG!$C$6+HFC!N388+PFC!N388+'SF6'!N388</f>
        <v>0</v>
      </c>
      <c r="O388" s="94">
        <f>+'CO2'!O388+'abs CO2'!O388+'CH4'!O388*PCG!$C$5+N2O!O388*PCG!$C$6+HFC!O388+PFC!O388+'SF6'!O388</f>
        <v>0</v>
      </c>
      <c r="P388" s="94">
        <f>+'CO2'!P388+'abs CO2'!P388+'CH4'!P388*PCG!$C$5+N2O!P388*PCG!$C$6+HFC!P388+PFC!P388+'SF6'!P388</f>
        <v>0</v>
      </c>
      <c r="Q388" s="94">
        <f>+'CO2'!Q388+'abs CO2'!Q388+'CH4'!Q388*PCG!$C$5+N2O!Q388*PCG!$C$6+HFC!Q388+PFC!Q388+'SF6'!Q388</f>
        <v>0</v>
      </c>
      <c r="R388" s="94">
        <f>+'CO2'!R388+'abs CO2'!R388+'CH4'!R388*PCG!$C$5+N2O!R388*PCG!$C$6+HFC!R388+PFC!R388+'SF6'!R388</f>
        <v>0</v>
      </c>
      <c r="S388" s="94">
        <f>+'CO2'!S388+'abs CO2'!S388+'CH4'!S388*PCG!$C$5+N2O!S388*PCG!$C$6+HFC!S388+PFC!S388+'SF6'!S388</f>
        <v>0</v>
      </c>
      <c r="T388" s="94">
        <f>+'CO2'!T388+'abs CO2'!T388+'CH4'!T388*PCG!$C$5+N2O!T388*PCG!$C$6+HFC!T388+PFC!T388+'SF6'!T388</f>
        <v>0</v>
      </c>
      <c r="U388" s="94">
        <f>+'CO2'!U388+'abs CO2'!U388+'CH4'!U388*PCG!$C$5+N2O!U388*PCG!$C$6+HFC!U388+PFC!U388+'SF6'!U388</f>
        <v>0</v>
      </c>
      <c r="V388" s="94">
        <f>+'CO2'!V388+'abs CO2'!V388+'CH4'!V388*PCG!$C$5+N2O!V388*PCG!$C$6+HFC!V388+PFC!V388+'SF6'!V388</f>
        <v>0</v>
      </c>
      <c r="W388" s="94">
        <f>+'CO2'!W388+'abs CO2'!W388+'CH4'!W388*PCG!$C$5+N2O!W388*PCG!$C$6+HFC!W388+PFC!W388+'SF6'!W388</f>
        <v>0</v>
      </c>
      <c r="X388" s="94">
        <f>+'CO2'!X388+'abs CO2'!X388+'CH4'!X388*PCG!$C$5+N2O!X388*PCG!$C$6+HFC!X388+PFC!X388+'SF6'!X388</f>
        <v>0</v>
      </c>
      <c r="Y388" s="94">
        <f>+'CO2'!Y388+'abs CO2'!Y388+'CH4'!Y388*PCG!$C$5+N2O!Y388*PCG!$C$6+HFC!Y388+PFC!Y388+'SF6'!Y388</f>
        <v>0</v>
      </c>
      <c r="Z388" s="94">
        <f>+'CO2'!Z388+'abs CO2'!Z388+'CH4'!Z388*PCG!$C$5+N2O!Z388*PCG!$C$6+HFC!Z388+PFC!Z388+'SF6'!Z388</f>
        <v>0</v>
      </c>
      <c r="AA388" s="94">
        <f>+'CO2'!AA388+'abs CO2'!AA388+'CH4'!AA388*PCG!$C$5+N2O!AA388*PCG!$C$6+HFC!AA388+PFC!AA388+'SF6'!AA388</f>
        <v>0</v>
      </c>
      <c r="AB388" s="94">
        <f>+'CO2'!AB388+'abs CO2'!AB388+'CH4'!AB388*PCG!$C$5+N2O!AB388*PCG!$C$6+HFC!AB388+PFC!AB388+'SF6'!AB388</f>
        <v>0</v>
      </c>
      <c r="AC388" s="94">
        <f>+'CO2'!AC388+'abs CO2'!AC388+'CH4'!AC388*PCG!$C$5+N2O!AC388*PCG!$C$6+HFC!AC388+PFC!AC388+'SF6'!AC388</f>
        <v>0</v>
      </c>
      <c r="AD388" s="94">
        <f>+'CO2'!AD388+'abs CO2'!AD388+'CH4'!AD388*PCG!$C$5+N2O!AD388*PCG!$C$6+HFC!AD388+PFC!AD388+'SF6'!AD388</f>
        <v>0</v>
      </c>
      <c r="AE388" s="94">
        <f>+'CO2'!AE388+'abs CO2'!AE388+'CH4'!AE388*PCG!$C$5+N2O!AE388*PCG!$C$6+HFC!AE388+PFC!AE388+'SF6'!AE388</f>
        <v>0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27.220476939922648</v>
      </c>
      <c r="D391" s="33">
        <f t="shared" si="96"/>
        <v>27.203745972575447</v>
      </c>
      <c r="E391" s="33">
        <f t="shared" si="96"/>
        <v>27.179801866873046</v>
      </c>
      <c r="F391" s="33">
        <f t="shared" si="96"/>
        <v>27.223726016530648</v>
      </c>
      <c r="G391" s="33">
        <f t="shared" si="96"/>
        <v>27.241542545503446</v>
      </c>
      <c r="H391" s="33">
        <f t="shared" si="96"/>
        <v>27.300913901637848</v>
      </c>
      <c r="I391" s="33">
        <f t="shared" si="96"/>
        <v>27.183865912031447</v>
      </c>
      <c r="J391" s="33">
        <f t="shared" si="96"/>
        <v>27.202068925689048</v>
      </c>
      <c r="K391" s="33">
        <f t="shared" si="96"/>
        <v>27.239722363257048</v>
      </c>
      <c r="L391" s="33">
        <f t="shared" si="96"/>
        <v>27.193729532997846</v>
      </c>
      <c r="M391" s="33">
        <f t="shared" si="96"/>
        <v>27.177757432825047</v>
      </c>
      <c r="N391" s="33">
        <f t="shared" si="96"/>
        <v>27.185465492908246</v>
      </c>
      <c r="O391" s="33">
        <f t="shared" si="96"/>
        <v>27.519970792671447</v>
      </c>
      <c r="P391" s="33">
        <f t="shared" si="96"/>
        <v>27.470207604114648</v>
      </c>
      <c r="Q391" s="33">
        <f t="shared" si="96"/>
        <v>27.423717277612248</v>
      </c>
      <c r="R391" s="33">
        <f t="shared" si="96"/>
        <v>27.372236541586648</v>
      </c>
      <c r="S391" s="33">
        <f t="shared" si="96"/>
        <v>27.236847206162647</v>
      </c>
      <c r="T391" s="33">
        <f t="shared" si="96"/>
        <v>27.184636575865046</v>
      </c>
      <c r="U391" s="33">
        <f t="shared" si="96"/>
        <v>27.183420098220246</v>
      </c>
      <c r="V391" s="33">
        <f t="shared" si="96"/>
        <v>27.198952455826646</v>
      </c>
      <c r="W391" s="33">
        <f t="shared" si="96"/>
        <v>27.237759506757847</v>
      </c>
      <c r="X391" s="33">
        <f t="shared" si="96"/>
        <v>27.243210254969046</v>
      </c>
      <c r="Y391" s="33">
        <f t="shared" si="96"/>
        <v>27.327357707897047</v>
      </c>
      <c r="Z391" s="33">
        <f t="shared" si="96"/>
        <v>27.194243014290649</v>
      </c>
      <c r="AA391" s="33">
        <f t="shared" si="96"/>
        <v>27.233745184325848</v>
      </c>
      <c r="AB391" s="33">
        <f t="shared" si="96"/>
        <v>27.190246213932248</v>
      </c>
      <c r="AC391" s="33">
        <f t="shared" si="96"/>
        <v>27.18985799510012</v>
      </c>
      <c r="AD391" s="33">
        <f t="shared" si="96"/>
        <v>27.535636832940249</v>
      </c>
      <c r="AE391" s="33">
        <f t="shared" si="96"/>
        <v>27.332271800336088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4.5380057215999997E-2</v>
      </c>
      <c r="D392" s="94">
        <f>+'CO2'!D392+'abs CO2'!D392+'CH4'!D392*PCG!$C$5+N2O!D392*PCG!$C$6+HFC!D392+PFC!D392+'SF6'!D392</f>
        <v>2.8649089868799996E-2</v>
      </c>
      <c r="E392" s="94">
        <f>+'CO2'!E392+'abs CO2'!E392+'CH4'!E392*PCG!$C$5+N2O!E392*PCG!$C$6+HFC!E392+PFC!E392+'SF6'!E392</f>
        <v>4.7049841663999994E-3</v>
      </c>
      <c r="F392" s="94">
        <f>+'CO2'!F392+'abs CO2'!F392+'CH4'!F392*PCG!$C$5+N2O!F392*PCG!$C$6+HFC!F392+PFC!F392+'SF6'!F392</f>
        <v>4.8629133823999998E-2</v>
      </c>
      <c r="G392" s="94">
        <f>+'CO2'!G392+'abs CO2'!G392+'CH4'!G392*PCG!$C$5+N2O!G392*PCG!$C$6+HFC!G392+PFC!G392+'SF6'!G392</f>
        <v>6.644566279679999E-2</v>
      </c>
      <c r="H392" s="94">
        <f>+'CO2'!H392+'abs CO2'!H392+'CH4'!H392*PCG!$C$5+N2O!H392*PCG!$C$6+HFC!H392+PFC!H392+'SF6'!H392</f>
        <v>0.12581701893120001</v>
      </c>
      <c r="I392" s="94">
        <f>+'CO2'!I392+'abs CO2'!I392+'CH4'!I392*PCG!$C$5+N2O!I392*PCG!$C$6+HFC!I392+PFC!I392+'SF6'!I392</f>
        <v>8.7690293248000005E-3</v>
      </c>
      <c r="J392" s="94">
        <f>+'CO2'!J392+'abs CO2'!J392+'CH4'!J392*PCG!$C$5+N2O!J392*PCG!$C$6+HFC!J392+PFC!J392+'SF6'!J392</f>
        <v>2.6972042982400003E-2</v>
      </c>
      <c r="K392" s="94">
        <f>+'CO2'!K392+'abs CO2'!K392+'CH4'!K392*PCG!$C$5+N2O!K392*PCG!$C$6+HFC!K392+PFC!K392+'SF6'!K392</f>
        <v>6.4625480550400016E-2</v>
      </c>
      <c r="L392" s="94">
        <f>+'CO2'!L392+'abs CO2'!L392+'CH4'!L392*PCG!$C$5+N2O!L392*PCG!$C$6+HFC!L392+PFC!L392+'SF6'!L392</f>
        <v>1.8632650291200002E-2</v>
      </c>
      <c r="M392" s="94">
        <f>+'CO2'!M392+'abs CO2'!M392+'CH4'!M392*PCG!$C$5+N2O!M392*PCG!$C$6+HFC!M392+PFC!M392+'SF6'!M392</f>
        <v>2.6605501183999992E-3</v>
      </c>
      <c r="N392" s="94">
        <f>+'CO2'!N392+'abs CO2'!N392+'CH4'!N392*PCG!$C$5+N2O!N392*PCG!$C$6+HFC!N392+PFC!N392+'SF6'!N392</f>
        <v>1.0368610201600001E-2</v>
      </c>
      <c r="O392" s="94">
        <f>+'CO2'!O392+'abs CO2'!O392+'CH4'!O392*PCG!$C$5+N2O!O392*PCG!$C$6+HFC!O392+PFC!O392+'SF6'!O392</f>
        <v>0.34487390996480005</v>
      </c>
      <c r="P392" s="94">
        <f>+'CO2'!P392+'abs CO2'!P392+'CH4'!P392*PCG!$C$5+N2O!P392*PCG!$C$6+HFC!P392+PFC!P392+'SF6'!P392</f>
        <v>0.29511072140799999</v>
      </c>
      <c r="Q392" s="94">
        <f>+'CO2'!Q392+'abs CO2'!Q392+'CH4'!Q392*PCG!$C$5+N2O!Q392*PCG!$C$6+HFC!Q392+PFC!Q392+'SF6'!Q392</f>
        <v>0.24862039490560001</v>
      </c>
      <c r="R392" s="94">
        <f>+'CO2'!R392+'abs CO2'!R392+'CH4'!R392*PCG!$C$5+N2O!R392*PCG!$C$6+HFC!R392+PFC!R392+'SF6'!R392</f>
        <v>0.19713965888000001</v>
      </c>
      <c r="S392" s="94">
        <f>+'CO2'!S392+'abs CO2'!S392+'CH4'!S392*PCG!$C$5+N2O!S392*PCG!$C$6+HFC!S392+PFC!S392+'SF6'!S392</f>
        <v>6.1750323455999984E-2</v>
      </c>
      <c r="T392" s="94">
        <f>+'CO2'!T392+'abs CO2'!T392+'CH4'!T392*PCG!$C$5+N2O!T392*PCG!$C$6+HFC!T392+PFC!T392+'SF6'!T392</f>
        <v>9.5396931583999998E-3</v>
      </c>
      <c r="U392" s="94">
        <f>+'CO2'!U392+'abs CO2'!U392+'CH4'!U392*PCG!$C$5+N2O!U392*PCG!$C$6+HFC!U392+PFC!U392+'SF6'!U392</f>
        <v>8.3232155135999977E-3</v>
      </c>
      <c r="V392" s="94">
        <f>+'CO2'!V392+'abs CO2'!V392+'CH4'!V392*PCG!$C$5+N2O!V392*PCG!$C$6+HFC!V392+PFC!V392+'SF6'!V392</f>
        <v>2.3855573120000001E-2</v>
      </c>
      <c r="W392" s="94">
        <f>+'CO2'!W392+'abs CO2'!W392+'CH4'!W392*PCG!$C$5+N2O!W392*PCG!$C$6+HFC!W392+PFC!W392+'SF6'!W392</f>
        <v>6.2662624051199989E-2</v>
      </c>
      <c r="X392" s="94">
        <f>+'CO2'!X392+'abs CO2'!X392+'CH4'!X392*PCG!$C$5+N2O!X392*PCG!$C$6+HFC!X392+PFC!X392+'SF6'!X392</f>
        <v>6.8113372262399996E-2</v>
      </c>
      <c r="Y392" s="94">
        <f>+'CO2'!Y392+'abs CO2'!Y392+'CH4'!Y392*PCG!$C$5+N2O!Y392*PCG!$C$6+HFC!Y392+PFC!Y392+'SF6'!Y392</f>
        <v>0.15226082519039996</v>
      </c>
      <c r="Z392" s="94">
        <f>+'CO2'!Z392+'abs CO2'!Z392+'CH4'!Z392*PCG!$C$5+N2O!Z392*PCG!$C$6+HFC!Z392+PFC!Z392+'SF6'!Z392</f>
        <v>1.9146131584000001E-2</v>
      </c>
      <c r="AA392" s="94">
        <f>+'CO2'!AA392+'abs CO2'!AA392+'CH4'!AA392*PCG!$C$5+N2O!AA392*PCG!$C$6+HFC!AA392+PFC!AA392+'SF6'!AA392</f>
        <v>5.8648301619199997E-2</v>
      </c>
      <c r="AB392" s="94">
        <f>+'CO2'!AB392+'abs CO2'!AB392+'CH4'!AB392*PCG!$C$5+N2O!AB392*PCG!$C$6+HFC!AB392+PFC!AB392+'SF6'!AB392</f>
        <v>1.5149331225599996E-2</v>
      </c>
      <c r="AC392" s="94">
        <f>+'CO2'!AC392+'abs CO2'!AC392+'CH4'!AC392*PCG!$C$5+N2O!AC392*PCG!$C$6+HFC!AC392+PFC!AC392+'SF6'!AC392</f>
        <v>1.4761112393472E-2</v>
      </c>
      <c r="AD392" s="94">
        <f>+'CO2'!AD392+'abs CO2'!AD392+'CH4'!AD392*PCG!$C$5+N2O!AD392*PCG!$C$6+HFC!AD392+PFC!AD392+'SF6'!AD392</f>
        <v>0.36053995023359997</v>
      </c>
      <c r="AE392" s="94">
        <f>+'CO2'!AE392+'abs CO2'!AE392+'CH4'!AE392*PCG!$C$5+N2O!AE392*PCG!$C$6+HFC!AE392+PFC!AE392+'SF6'!AE392</f>
        <v>0.15717491762943997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27.175096882706647</v>
      </c>
      <c r="D393" s="33">
        <f t="shared" si="97"/>
        <v>27.175096882706647</v>
      </c>
      <c r="E393" s="33">
        <f t="shared" si="97"/>
        <v>27.175096882706647</v>
      </c>
      <c r="F393" s="33">
        <f t="shared" si="97"/>
        <v>27.175096882706647</v>
      </c>
      <c r="G393" s="33">
        <f t="shared" si="97"/>
        <v>27.175096882706647</v>
      </c>
      <c r="H393" s="33">
        <f t="shared" si="97"/>
        <v>27.175096882706647</v>
      </c>
      <c r="I393" s="33">
        <f t="shared" si="97"/>
        <v>27.175096882706647</v>
      </c>
      <c r="J393" s="33">
        <f t="shared" si="97"/>
        <v>27.175096882706647</v>
      </c>
      <c r="K393" s="33">
        <f t="shared" si="97"/>
        <v>27.175096882706647</v>
      </c>
      <c r="L393" s="33">
        <f t="shared" si="97"/>
        <v>27.175096882706647</v>
      </c>
      <c r="M393" s="33">
        <f t="shared" si="97"/>
        <v>27.175096882706647</v>
      </c>
      <c r="N393" s="33">
        <f t="shared" si="97"/>
        <v>27.175096882706647</v>
      </c>
      <c r="O393" s="33">
        <f t="shared" si="97"/>
        <v>27.175096882706647</v>
      </c>
      <c r="P393" s="33">
        <f t="shared" si="97"/>
        <v>27.175096882706647</v>
      </c>
      <c r="Q393" s="33">
        <f t="shared" si="97"/>
        <v>27.175096882706647</v>
      </c>
      <c r="R393" s="33">
        <f t="shared" si="97"/>
        <v>27.175096882706647</v>
      </c>
      <c r="S393" s="33">
        <f t="shared" si="97"/>
        <v>27.175096882706647</v>
      </c>
      <c r="T393" s="33">
        <f t="shared" si="97"/>
        <v>27.175096882706647</v>
      </c>
      <c r="U393" s="33">
        <f t="shared" si="97"/>
        <v>27.175096882706647</v>
      </c>
      <c r="V393" s="33">
        <f t="shared" si="97"/>
        <v>27.175096882706647</v>
      </c>
      <c r="W393" s="33">
        <f t="shared" si="97"/>
        <v>27.175096882706647</v>
      </c>
      <c r="X393" s="33">
        <f t="shared" si="97"/>
        <v>27.175096882706647</v>
      </c>
      <c r="Y393" s="33">
        <f t="shared" si="97"/>
        <v>27.175096882706647</v>
      </c>
      <c r="Z393" s="33">
        <f t="shared" si="97"/>
        <v>27.175096882706647</v>
      </c>
      <c r="AA393" s="33">
        <f t="shared" si="97"/>
        <v>27.175096882706647</v>
      </c>
      <c r="AB393" s="33">
        <f t="shared" si="97"/>
        <v>27.175096882706647</v>
      </c>
      <c r="AC393" s="33">
        <f t="shared" si="97"/>
        <v>27.175096882706647</v>
      </c>
      <c r="AD393" s="33">
        <f t="shared" si="97"/>
        <v>27.175096882706647</v>
      </c>
      <c r="AE393" s="33">
        <f t="shared" si="97"/>
        <v>27.175096882706647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27.175096882706647</v>
      </c>
      <c r="D394" s="94">
        <f>+'CO2'!D394+'abs CO2'!D394+'CH4'!D394*PCG!$C$5+N2O!D394*PCG!$C$6+HFC!D394+PFC!D394+'SF6'!D394</f>
        <v>27.175096882706647</v>
      </c>
      <c r="E394" s="94">
        <f>+'CO2'!E394+'abs CO2'!E394+'CH4'!E394*PCG!$C$5+N2O!E394*PCG!$C$6+HFC!E394+PFC!E394+'SF6'!E394</f>
        <v>27.175096882706647</v>
      </c>
      <c r="F394" s="94">
        <f>+'CO2'!F394+'abs CO2'!F394+'CH4'!F394*PCG!$C$5+N2O!F394*PCG!$C$6+HFC!F394+PFC!F394+'SF6'!F394</f>
        <v>27.175096882706647</v>
      </c>
      <c r="G394" s="94">
        <f>+'CO2'!G394+'abs CO2'!G394+'CH4'!G394*PCG!$C$5+N2O!G394*PCG!$C$6+HFC!G394+PFC!G394+'SF6'!G394</f>
        <v>27.175096882706647</v>
      </c>
      <c r="H394" s="94">
        <f>+'CO2'!H394+'abs CO2'!H394+'CH4'!H394*PCG!$C$5+N2O!H394*PCG!$C$6+HFC!H394+PFC!H394+'SF6'!H394</f>
        <v>27.175096882706647</v>
      </c>
      <c r="I394" s="94">
        <f>+'CO2'!I394+'abs CO2'!I394+'CH4'!I394*PCG!$C$5+N2O!I394*PCG!$C$6+HFC!I394+PFC!I394+'SF6'!I394</f>
        <v>27.175096882706647</v>
      </c>
      <c r="J394" s="94">
        <f>+'CO2'!J394+'abs CO2'!J394+'CH4'!J394*PCG!$C$5+N2O!J394*PCG!$C$6+HFC!J394+PFC!J394+'SF6'!J394</f>
        <v>27.175096882706647</v>
      </c>
      <c r="K394" s="94">
        <f>+'CO2'!K394+'abs CO2'!K394+'CH4'!K394*PCG!$C$5+N2O!K394*PCG!$C$6+HFC!K394+PFC!K394+'SF6'!K394</f>
        <v>27.175096882706647</v>
      </c>
      <c r="L394" s="94">
        <f>+'CO2'!L394+'abs CO2'!L394+'CH4'!L394*PCG!$C$5+N2O!L394*PCG!$C$6+HFC!L394+PFC!L394+'SF6'!L394</f>
        <v>27.175096882706647</v>
      </c>
      <c r="M394" s="94">
        <f>+'CO2'!M394+'abs CO2'!M394+'CH4'!M394*PCG!$C$5+N2O!M394*PCG!$C$6+HFC!M394+PFC!M394+'SF6'!M394</f>
        <v>27.175096882706647</v>
      </c>
      <c r="N394" s="94">
        <f>+'CO2'!N394+'abs CO2'!N394+'CH4'!N394*PCG!$C$5+N2O!N394*PCG!$C$6+HFC!N394+PFC!N394+'SF6'!N394</f>
        <v>27.175096882706647</v>
      </c>
      <c r="O394" s="94">
        <f>+'CO2'!O394+'abs CO2'!O394+'CH4'!O394*PCG!$C$5+N2O!O394*PCG!$C$6+HFC!O394+PFC!O394+'SF6'!O394</f>
        <v>27.175096882706647</v>
      </c>
      <c r="P394" s="94">
        <f>+'CO2'!P394+'abs CO2'!P394+'CH4'!P394*PCG!$C$5+N2O!P394*PCG!$C$6+HFC!P394+PFC!P394+'SF6'!P394</f>
        <v>27.175096882706647</v>
      </c>
      <c r="Q394" s="94">
        <f>+'CO2'!Q394+'abs CO2'!Q394+'CH4'!Q394*PCG!$C$5+N2O!Q394*PCG!$C$6+HFC!Q394+PFC!Q394+'SF6'!Q394</f>
        <v>27.175096882706647</v>
      </c>
      <c r="R394" s="94">
        <f>+'CO2'!R394+'abs CO2'!R394+'CH4'!R394*PCG!$C$5+N2O!R394*PCG!$C$6+HFC!R394+PFC!R394+'SF6'!R394</f>
        <v>27.175096882706647</v>
      </c>
      <c r="S394" s="94">
        <f>+'CO2'!S394+'abs CO2'!S394+'CH4'!S394*PCG!$C$5+N2O!S394*PCG!$C$6+HFC!S394+PFC!S394+'SF6'!S394</f>
        <v>27.175096882706647</v>
      </c>
      <c r="T394" s="94">
        <f>+'CO2'!T394+'abs CO2'!T394+'CH4'!T394*PCG!$C$5+N2O!T394*PCG!$C$6+HFC!T394+PFC!T394+'SF6'!T394</f>
        <v>27.175096882706647</v>
      </c>
      <c r="U394" s="94">
        <f>+'CO2'!U394+'abs CO2'!U394+'CH4'!U394*PCG!$C$5+N2O!U394*PCG!$C$6+HFC!U394+PFC!U394+'SF6'!U394</f>
        <v>27.175096882706647</v>
      </c>
      <c r="V394" s="94">
        <f>+'CO2'!V394+'abs CO2'!V394+'CH4'!V394*PCG!$C$5+N2O!V394*PCG!$C$6+HFC!V394+PFC!V394+'SF6'!V394</f>
        <v>27.175096882706647</v>
      </c>
      <c r="W394" s="94">
        <f>+'CO2'!W394+'abs CO2'!W394+'CH4'!W394*PCG!$C$5+N2O!W394*PCG!$C$6+HFC!W394+PFC!W394+'SF6'!W394</f>
        <v>27.175096882706647</v>
      </c>
      <c r="X394" s="94">
        <f>+'CO2'!X394+'abs CO2'!X394+'CH4'!X394*PCG!$C$5+N2O!X394*PCG!$C$6+HFC!X394+PFC!X394+'SF6'!X394</f>
        <v>27.175096882706647</v>
      </c>
      <c r="Y394" s="94">
        <f>+'CO2'!Y394+'abs CO2'!Y394+'CH4'!Y394*PCG!$C$5+N2O!Y394*PCG!$C$6+HFC!Y394+PFC!Y394+'SF6'!Y394</f>
        <v>27.175096882706647</v>
      </c>
      <c r="Z394" s="94">
        <f>+'CO2'!Z394+'abs CO2'!Z394+'CH4'!Z394*PCG!$C$5+N2O!Z394*PCG!$C$6+HFC!Z394+PFC!Z394+'SF6'!Z394</f>
        <v>27.175096882706647</v>
      </c>
      <c r="AA394" s="94">
        <f>+'CO2'!AA394+'abs CO2'!AA394+'CH4'!AA394*PCG!$C$5+N2O!AA394*PCG!$C$6+HFC!AA394+PFC!AA394+'SF6'!AA394</f>
        <v>27.175096882706647</v>
      </c>
      <c r="AB394" s="94">
        <f>+'CO2'!AB394+'abs CO2'!AB394+'CH4'!AB394*PCG!$C$5+N2O!AB394*PCG!$C$6+HFC!AB394+PFC!AB394+'SF6'!AB394</f>
        <v>27.175096882706647</v>
      </c>
      <c r="AC394" s="94">
        <f>+'CO2'!AC394+'abs CO2'!AC394+'CH4'!AC394*PCG!$C$5+N2O!AC394*PCG!$C$6+HFC!AC394+PFC!AC394+'SF6'!AC394</f>
        <v>27.175096882706647</v>
      </c>
      <c r="AD394" s="94">
        <f>+'CO2'!AD394+'abs CO2'!AD394+'CH4'!AD394*PCG!$C$5+N2O!AD394*PCG!$C$6+HFC!AD394+PFC!AD394+'SF6'!AD394</f>
        <v>27.175096882706647</v>
      </c>
      <c r="AE394" s="94">
        <f>+'CO2'!AE394+'abs CO2'!AE394+'CH4'!AE394*PCG!$C$5+N2O!AE394*PCG!$C$6+HFC!AE394+PFC!AE394+'SF6'!AE394</f>
        <v>27.175096882706647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0</v>
      </c>
      <c r="D395" s="94">
        <f>+'CO2'!D395+'abs CO2'!D395+'CH4'!D395*PCG!$C$5+N2O!D395*PCG!$C$6+HFC!D395+PFC!D395+'SF6'!D395</f>
        <v>0</v>
      </c>
      <c r="E395" s="94">
        <f>+'CO2'!E395+'abs CO2'!E395+'CH4'!E395*PCG!$C$5+N2O!E395*PCG!$C$6+HFC!E395+PFC!E395+'SF6'!E395</f>
        <v>0</v>
      </c>
      <c r="F395" s="94">
        <f>+'CO2'!F395+'abs CO2'!F395+'CH4'!F395*PCG!$C$5+N2O!F395*PCG!$C$6+HFC!F395+PFC!F395+'SF6'!F395</f>
        <v>0</v>
      </c>
      <c r="G395" s="94">
        <f>+'CO2'!G395+'abs CO2'!G395+'CH4'!G395*PCG!$C$5+N2O!G395*PCG!$C$6+HFC!G395+PFC!G395+'SF6'!G395</f>
        <v>0</v>
      </c>
      <c r="H395" s="94">
        <f>+'CO2'!H395+'abs CO2'!H395+'CH4'!H395*PCG!$C$5+N2O!H395*PCG!$C$6+HFC!H395+PFC!H395+'SF6'!H395</f>
        <v>0</v>
      </c>
      <c r="I395" s="94">
        <f>+'CO2'!I395+'abs CO2'!I395+'CH4'!I395*PCG!$C$5+N2O!I395*PCG!$C$6+HFC!I395+PFC!I395+'SF6'!I395</f>
        <v>0</v>
      </c>
      <c r="J395" s="94">
        <f>+'CO2'!J395+'abs CO2'!J395+'CH4'!J395*PCG!$C$5+N2O!J395*PCG!$C$6+HFC!J395+PFC!J395+'SF6'!J395</f>
        <v>0</v>
      </c>
      <c r="K395" s="94">
        <f>+'CO2'!K395+'abs CO2'!K395+'CH4'!K395*PCG!$C$5+N2O!K395*PCG!$C$6+HFC!K395+PFC!K395+'SF6'!K395</f>
        <v>0</v>
      </c>
      <c r="L395" s="94">
        <f>+'CO2'!L395+'abs CO2'!L395+'CH4'!L395*PCG!$C$5+N2O!L395*PCG!$C$6+HFC!L395+PFC!L395+'SF6'!L395</f>
        <v>0</v>
      </c>
      <c r="M395" s="94">
        <f>+'CO2'!M395+'abs CO2'!M395+'CH4'!M395*PCG!$C$5+N2O!M395*PCG!$C$6+HFC!M395+PFC!M395+'SF6'!M395</f>
        <v>0</v>
      </c>
      <c r="N395" s="94">
        <f>+'CO2'!N395+'abs CO2'!N395+'CH4'!N395*PCG!$C$5+N2O!N395*PCG!$C$6+HFC!N395+PFC!N395+'SF6'!N395</f>
        <v>0</v>
      </c>
      <c r="O395" s="94">
        <f>+'CO2'!O395+'abs CO2'!O395+'CH4'!O395*PCG!$C$5+N2O!O395*PCG!$C$6+HFC!O395+PFC!O395+'SF6'!O395</f>
        <v>0</v>
      </c>
      <c r="P395" s="94">
        <f>+'CO2'!P395+'abs CO2'!P395+'CH4'!P395*PCG!$C$5+N2O!P395*PCG!$C$6+HFC!P395+PFC!P395+'SF6'!P395</f>
        <v>0</v>
      </c>
      <c r="Q395" s="94">
        <f>+'CO2'!Q395+'abs CO2'!Q395+'CH4'!Q395*PCG!$C$5+N2O!Q395*PCG!$C$6+HFC!Q395+PFC!Q395+'SF6'!Q395</f>
        <v>0</v>
      </c>
      <c r="R395" s="94">
        <f>+'CO2'!R395+'abs CO2'!R395+'CH4'!R395*PCG!$C$5+N2O!R395*PCG!$C$6+HFC!R395+PFC!R395+'SF6'!R395</f>
        <v>0</v>
      </c>
      <c r="S395" s="94">
        <f>+'CO2'!S395+'abs CO2'!S395+'CH4'!S395*PCG!$C$5+N2O!S395*PCG!$C$6+HFC!S395+PFC!S395+'SF6'!S395</f>
        <v>0</v>
      </c>
      <c r="T395" s="94">
        <f>+'CO2'!T395+'abs CO2'!T395+'CH4'!T395*PCG!$C$5+N2O!T395*PCG!$C$6+HFC!T395+PFC!T395+'SF6'!T395</f>
        <v>0</v>
      </c>
      <c r="U395" s="94">
        <f>+'CO2'!U395+'abs CO2'!U395+'CH4'!U395*PCG!$C$5+N2O!U395*PCG!$C$6+HFC!U395+PFC!U395+'SF6'!U395</f>
        <v>0</v>
      </c>
      <c r="V395" s="94">
        <f>+'CO2'!V395+'abs CO2'!V395+'CH4'!V395*PCG!$C$5+N2O!V395*PCG!$C$6+HFC!V395+PFC!V395+'SF6'!V395</f>
        <v>0</v>
      </c>
      <c r="W395" s="94">
        <f>+'CO2'!W395+'abs CO2'!W395+'CH4'!W395*PCG!$C$5+N2O!W395*PCG!$C$6+HFC!W395+PFC!W395+'SF6'!W395</f>
        <v>0</v>
      </c>
      <c r="X395" s="94">
        <f>+'CO2'!X395+'abs CO2'!X395+'CH4'!X395*PCG!$C$5+N2O!X395*PCG!$C$6+HFC!X395+PFC!X395+'SF6'!X395</f>
        <v>0</v>
      </c>
      <c r="Y395" s="94">
        <f>+'CO2'!Y395+'abs CO2'!Y395+'CH4'!Y395*PCG!$C$5+N2O!Y395*PCG!$C$6+HFC!Y395+PFC!Y395+'SF6'!Y395</f>
        <v>0</v>
      </c>
      <c r="Z395" s="94">
        <f>+'CO2'!Z395+'abs CO2'!Z395+'CH4'!Z395*PCG!$C$5+N2O!Z395*PCG!$C$6+HFC!Z395+PFC!Z395+'SF6'!Z395</f>
        <v>0</v>
      </c>
      <c r="AA395" s="94">
        <f>+'CO2'!AA395+'abs CO2'!AA395+'CH4'!AA395*PCG!$C$5+N2O!AA395*PCG!$C$6+HFC!AA395+PFC!AA395+'SF6'!AA395</f>
        <v>0</v>
      </c>
      <c r="AB395" s="94">
        <f>+'CO2'!AB395+'abs CO2'!AB395+'CH4'!AB395*PCG!$C$5+N2O!AB395*PCG!$C$6+HFC!AB395+PFC!AB395+'SF6'!AB395</f>
        <v>0</v>
      </c>
      <c r="AC395" s="94">
        <f>+'CO2'!AC395+'abs CO2'!AC395+'CH4'!AC395*PCG!$C$5+N2O!AC395*PCG!$C$6+HFC!AC395+PFC!AC395+'SF6'!AC395</f>
        <v>0</v>
      </c>
      <c r="AD395" s="94">
        <f>+'CO2'!AD395+'abs CO2'!AD395+'CH4'!AD395*PCG!$C$5+N2O!AD395*PCG!$C$6+HFC!AD395+PFC!AD395+'SF6'!AD395</f>
        <v>0</v>
      </c>
      <c r="AE395" s="94">
        <f>+'CO2'!AE395+'abs CO2'!AE395+'CH4'!AE395*PCG!$C$5+N2O!AE395*PCG!$C$6+HFC!AE395+PFC!AE395+'SF6'!AE395</f>
        <v>0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0</v>
      </c>
      <c r="D399" s="33">
        <f t="shared" si="98"/>
        <v>0</v>
      </c>
      <c r="E399" s="33">
        <f t="shared" si="98"/>
        <v>0</v>
      </c>
      <c r="F399" s="33">
        <f t="shared" si="98"/>
        <v>0</v>
      </c>
      <c r="G399" s="33">
        <f t="shared" si="98"/>
        <v>0</v>
      </c>
      <c r="H399" s="33">
        <f t="shared" si="98"/>
        <v>0</v>
      </c>
      <c r="I399" s="33">
        <f t="shared" si="98"/>
        <v>0</v>
      </c>
      <c r="J399" s="33">
        <f t="shared" si="98"/>
        <v>0</v>
      </c>
      <c r="K399" s="33">
        <f t="shared" si="98"/>
        <v>0</v>
      </c>
      <c r="L399" s="33">
        <f t="shared" si="98"/>
        <v>0</v>
      </c>
      <c r="M399" s="33">
        <f t="shared" si="98"/>
        <v>0</v>
      </c>
      <c r="N399" s="33">
        <f t="shared" si="98"/>
        <v>0</v>
      </c>
      <c r="O399" s="33">
        <f t="shared" si="98"/>
        <v>0</v>
      </c>
      <c r="P399" s="33">
        <f t="shared" si="98"/>
        <v>0</v>
      </c>
      <c r="Q399" s="33">
        <f t="shared" si="98"/>
        <v>0</v>
      </c>
      <c r="R399" s="33">
        <f t="shared" si="98"/>
        <v>0</v>
      </c>
      <c r="S399" s="33">
        <f t="shared" si="98"/>
        <v>0</v>
      </c>
      <c r="T399" s="33">
        <f t="shared" si="98"/>
        <v>0</v>
      </c>
      <c r="U399" s="33">
        <f t="shared" si="98"/>
        <v>0</v>
      </c>
      <c r="V399" s="33">
        <f t="shared" si="98"/>
        <v>0</v>
      </c>
      <c r="W399" s="33">
        <f t="shared" si="98"/>
        <v>0</v>
      </c>
      <c r="X399" s="33">
        <f t="shared" si="98"/>
        <v>0</v>
      </c>
      <c r="Y399" s="33">
        <f t="shared" si="98"/>
        <v>0</v>
      </c>
      <c r="Z399" s="33">
        <f t="shared" si="98"/>
        <v>0</v>
      </c>
      <c r="AA399" s="33">
        <f t="shared" si="98"/>
        <v>0</v>
      </c>
      <c r="AB399" s="33">
        <f t="shared" si="98"/>
        <v>0</v>
      </c>
      <c r="AC399" s="33">
        <f t="shared" si="98"/>
        <v>0</v>
      </c>
      <c r="AD399" s="33">
        <f t="shared" si="98"/>
        <v>0</v>
      </c>
      <c r="AE399" s="33">
        <f t="shared" si="98"/>
        <v>0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0</v>
      </c>
      <c r="D401" s="33">
        <f t="shared" si="99"/>
        <v>0</v>
      </c>
      <c r="E401" s="33">
        <f t="shared" si="99"/>
        <v>0</v>
      </c>
      <c r="F401" s="33">
        <f t="shared" si="99"/>
        <v>0</v>
      </c>
      <c r="G401" s="33">
        <f t="shared" si="99"/>
        <v>0</v>
      </c>
      <c r="H401" s="33">
        <f t="shared" si="99"/>
        <v>0</v>
      </c>
      <c r="I401" s="33">
        <f t="shared" si="99"/>
        <v>0</v>
      </c>
      <c r="J401" s="33">
        <f t="shared" si="99"/>
        <v>0</v>
      </c>
      <c r="K401" s="33">
        <f t="shared" si="99"/>
        <v>0</v>
      </c>
      <c r="L401" s="33">
        <f t="shared" si="99"/>
        <v>0</v>
      </c>
      <c r="M401" s="33">
        <f t="shared" si="99"/>
        <v>0</v>
      </c>
      <c r="N401" s="33">
        <f t="shared" si="99"/>
        <v>0</v>
      </c>
      <c r="O401" s="33">
        <f t="shared" si="99"/>
        <v>0</v>
      </c>
      <c r="P401" s="33">
        <f t="shared" si="99"/>
        <v>0</v>
      </c>
      <c r="Q401" s="33">
        <f t="shared" si="99"/>
        <v>0</v>
      </c>
      <c r="R401" s="33">
        <f t="shared" si="99"/>
        <v>0</v>
      </c>
      <c r="S401" s="33">
        <f t="shared" si="99"/>
        <v>0</v>
      </c>
      <c r="T401" s="33">
        <f t="shared" si="99"/>
        <v>0</v>
      </c>
      <c r="U401" s="33">
        <f t="shared" si="99"/>
        <v>0</v>
      </c>
      <c r="V401" s="33">
        <f t="shared" si="99"/>
        <v>0</v>
      </c>
      <c r="W401" s="33">
        <f t="shared" si="99"/>
        <v>0</v>
      </c>
      <c r="X401" s="33">
        <f t="shared" si="99"/>
        <v>0</v>
      </c>
      <c r="Y401" s="33">
        <f t="shared" si="99"/>
        <v>0</v>
      </c>
      <c r="Z401" s="33">
        <f t="shared" si="99"/>
        <v>0</v>
      </c>
      <c r="AA401" s="33">
        <f t="shared" si="99"/>
        <v>0</v>
      </c>
      <c r="AB401" s="33">
        <f t="shared" si="99"/>
        <v>0</v>
      </c>
      <c r="AC401" s="33">
        <f t="shared" si="99"/>
        <v>0</v>
      </c>
      <c r="AD401" s="33">
        <f t="shared" si="99"/>
        <v>0</v>
      </c>
      <c r="AE401" s="33">
        <f t="shared" si="99"/>
        <v>0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0</v>
      </c>
      <c r="D402" s="94">
        <f>+'CO2'!D402+'abs CO2'!D402+'CH4'!D402*PCG!$C$5+N2O!D402*PCG!$C$6+HFC!D402+PFC!D402+'SF6'!D402</f>
        <v>0</v>
      </c>
      <c r="E402" s="94">
        <f>+'CO2'!E402+'abs CO2'!E402+'CH4'!E402*PCG!$C$5+N2O!E402*PCG!$C$6+HFC!E402+PFC!E402+'SF6'!E402</f>
        <v>0</v>
      </c>
      <c r="F402" s="94">
        <f>+'CO2'!F402+'abs CO2'!F402+'CH4'!F402*PCG!$C$5+N2O!F402*PCG!$C$6+HFC!F402+PFC!F402+'SF6'!F402</f>
        <v>0</v>
      </c>
      <c r="G402" s="94">
        <f>+'CO2'!G402+'abs CO2'!G402+'CH4'!G402*PCG!$C$5+N2O!G402*PCG!$C$6+HFC!G402+PFC!G402+'SF6'!G402</f>
        <v>0</v>
      </c>
      <c r="H402" s="94">
        <f>+'CO2'!H402+'abs CO2'!H402+'CH4'!H402*PCG!$C$5+N2O!H402*PCG!$C$6+HFC!H402+PFC!H402+'SF6'!H402</f>
        <v>0</v>
      </c>
      <c r="I402" s="94">
        <f>+'CO2'!I402+'abs CO2'!I402+'CH4'!I402*PCG!$C$5+N2O!I402*PCG!$C$6+HFC!I402+PFC!I402+'SF6'!I402</f>
        <v>0</v>
      </c>
      <c r="J402" s="94">
        <f>+'CO2'!J402+'abs CO2'!J402+'CH4'!J402*PCG!$C$5+N2O!J402*PCG!$C$6+HFC!J402+PFC!J402+'SF6'!J402</f>
        <v>0</v>
      </c>
      <c r="K402" s="94">
        <f>+'CO2'!K402+'abs CO2'!K402+'CH4'!K402*PCG!$C$5+N2O!K402*PCG!$C$6+HFC!K402+PFC!K402+'SF6'!K402</f>
        <v>0</v>
      </c>
      <c r="L402" s="94">
        <f>+'CO2'!L402+'abs CO2'!L402+'CH4'!L402*PCG!$C$5+N2O!L402*PCG!$C$6+HFC!L402+PFC!L402+'SF6'!L402</f>
        <v>0</v>
      </c>
      <c r="M402" s="94">
        <f>+'CO2'!M402+'abs CO2'!M402+'CH4'!M402*PCG!$C$5+N2O!M402*PCG!$C$6+HFC!M402+PFC!M402+'SF6'!M402</f>
        <v>0</v>
      </c>
      <c r="N402" s="94">
        <f>+'CO2'!N402+'abs CO2'!N402+'CH4'!N402*PCG!$C$5+N2O!N402*PCG!$C$6+HFC!N402+PFC!N402+'SF6'!N402</f>
        <v>0</v>
      </c>
      <c r="O402" s="94">
        <f>+'CO2'!O402+'abs CO2'!O402+'CH4'!O402*PCG!$C$5+N2O!O402*PCG!$C$6+HFC!O402+PFC!O402+'SF6'!O402</f>
        <v>0</v>
      </c>
      <c r="P402" s="94">
        <f>+'CO2'!P402+'abs CO2'!P402+'CH4'!P402*PCG!$C$5+N2O!P402*PCG!$C$6+HFC!P402+PFC!P402+'SF6'!P402</f>
        <v>0</v>
      </c>
      <c r="Q402" s="94">
        <f>+'CO2'!Q402+'abs CO2'!Q402+'CH4'!Q402*PCG!$C$5+N2O!Q402*PCG!$C$6+HFC!Q402+PFC!Q402+'SF6'!Q402</f>
        <v>0</v>
      </c>
      <c r="R402" s="94">
        <f>+'CO2'!R402+'abs CO2'!R402+'CH4'!R402*PCG!$C$5+N2O!R402*PCG!$C$6+HFC!R402+PFC!R402+'SF6'!R402</f>
        <v>0</v>
      </c>
      <c r="S402" s="94">
        <f>+'CO2'!S402+'abs CO2'!S402+'CH4'!S402*PCG!$C$5+N2O!S402*PCG!$C$6+HFC!S402+PFC!S402+'SF6'!S402</f>
        <v>0</v>
      </c>
      <c r="T402" s="94">
        <f>+'CO2'!T402+'abs CO2'!T402+'CH4'!T402*PCG!$C$5+N2O!T402*PCG!$C$6+HFC!T402+PFC!T402+'SF6'!T402</f>
        <v>0</v>
      </c>
      <c r="U402" s="94">
        <f>+'CO2'!U402+'abs CO2'!U402+'CH4'!U402*PCG!$C$5+N2O!U402*PCG!$C$6+HFC!U402+PFC!U402+'SF6'!U402</f>
        <v>0</v>
      </c>
      <c r="V402" s="94">
        <f>+'CO2'!V402+'abs CO2'!V402+'CH4'!V402*PCG!$C$5+N2O!V402*PCG!$C$6+HFC!V402+PFC!V402+'SF6'!V402</f>
        <v>0</v>
      </c>
      <c r="W402" s="94">
        <f>+'CO2'!W402+'abs CO2'!W402+'CH4'!W402*PCG!$C$5+N2O!W402*PCG!$C$6+HFC!W402+PFC!W402+'SF6'!W402</f>
        <v>0</v>
      </c>
      <c r="X402" s="94">
        <f>+'CO2'!X402+'abs CO2'!X402+'CH4'!X402*PCG!$C$5+N2O!X402*PCG!$C$6+HFC!X402+PFC!X402+'SF6'!X402</f>
        <v>0</v>
      </c>
      <c r="Y402" s="94">
        <f>+'CO2'!Y402+'abs CO2'!Y402+'CH4'!Y402*PCG!$C$5+N2O!Y402*PCG!$C$6+HFC!Y402+PFC!Y402+'SF6'!Y402</f>
        <v>0</v>
      </c>
      <c r="Z402" s="94">
        <f>+'CO2'!Z402+'abs CO2'!Z402+'CH4'!Z402*PCG!$C$5+N2O!Z402*PCG!$C$6+HFC!Z402+PFC!Z402+'SF6'!Z402</f>
        <v>0</v>
      </c>
      <c r="AA402" s="94">
        <f>+'CO2'!AA402+'abs CO2'!AA402+'CH4'!AA402*PCG!$C$5+N2O!AA402*PCG!$C$6+HFC!AA402+PFC!AA402+'SF6'!AA402</f>
        <v>0</v>
      </c>
      <c r="AB402" s="94">
        <f>+'CO2'!AB402+'abs CO2'!AB402+'CH4'!AB402*PCG!$C$5+N2O!AB402*PCG!$C$6+HFC!AB402+PFC!AB402+'SF6'!AB402</f>
        <v>0</v>
      </c>
      <c r="AC402" s="94">
        <f>+'CO2'!AC402+'abs CO2'!AC402+'CH4'!AC402*PCG!$C$5+N2O!AC402*PCG!$C$6+HFC!AC402+PFC!AC402+'SF6'!AC402</f>
        <v>0</v>
      </c>
      <c r="AD402" s="94">
        <f>+'CO2'!AD402+'abs CO2'!AD402+'CH4'!AD402*PCG!$C$5+N2O!AD402*PCG!$C$6+HFC!AD402+PFC!AD402+'SF6'!AD402</f>
        <v>0</v>
      </c>
      <c r="AE402" s="94">
        <f>+'CO2'!AE402+'abs CO2'!AE402+'CH4'!AE402*PCG!$C$5+N2O!AE402*PCG!$C$6+HFC!AE402+PFC!AE402+'SF6'!AE402</f>
        <v>0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0</v>
      </c>
      <c r="D403" s="94">
        <f>+'CO2'!D403+'abs CO2'!D403+'CH4'!D403*PCG!$C$5+N2O!D403*PCG!$C$6+HFC!D403+PFC!D403+'SF6'!D403</f>
        <v>0</v>
      </c>
      <c r="E403" s="94">
        <f>+'CO2'!E403+'abs CO2'!E403+'CH4'!E403*PCG!$C$5+N2O!E403*PCG!$C$6+HFC!E403+PFC!E403+'SF6'!E403</f>
        <v>0</v>
      </c>
      <c r="F403" s="94">
        <f>+'CO2'!F403+'abs CO2'!F403+'CH4'!F403*PCG!$C$5+N2O!F403*PCG!$C$6+HFC!F403+PFC!F403+'SF6'!F403</f>
        <v>0</v>
      </c>
      <c r="G403" s="94">
        <f>+'CO2'!G403+'abs CO2'!G403+'CH4'!G403*PCG!$C$5+N2O!G403*PCG!$C$6+HFC!G403+PFC!G403+'SF6'!G403</f>
        <v>0</v>
      </c>
      <c r="H403" s="94">
        <f>+'CO2'!H403+'abs CO2'!H403+'CH4'!H403*PCG!$C$5+N2O!H403*PCG!$C$6+HFC!H403+PFC!H403+'SF6'!H403</f>
        <v>0</v>
      </c>
      <c r="I403" s="94">
        <f>+'CO2'!I403+'abs CO2'!I403+'CH4'!I403*PCG!$C$5+N2O!I403*PCG!$C$6+HFC!I403+PFC!I403+'SF6'!I403</f>
        <v>0</v>
      </c>
      <c r="J403" s="94">
        <f>+'CO2'!J403+'abs CO2'!J403+'CH4'!J403*PCG!$C$5+N2O!J403*PCG!$C$6+HFC!J403+PFC!J403+'SF6'!J403</f>
        <v>0</v>
      </c>
      <c r="K403" s="94">
        <f>+'CO2'!K403+'abs CO2'!K403+'CH4'!K403*PCG!$C$5+N2O!K403*PCG!$C$6+HFC!K403+PFC!K403+'SF6'!K403</f>
        <v>0</v>
      </c>
      <c r="L403" s="94">
        <f>+'CO2'!L403+'abs CO2'!L403+'CH4'!L403*PCG!$C$5+N2O!L403*PCG!$C$6+HFC!L403+PFC!L403+'SF6'!L403</f>
        <v>0</v>
      </c>
      <c r="M403" s="94">
        <f>+'CO2'!M403+'abs CO2'!M403+'CH4'!M403*PCG!$C$5+N2O!M403*PCG!$C$6+HFC!M403+PFC!M403+'SF6'!M403</f>
        <v>0</v>
      </c>
      <c r="N403" s="94">
        <f>+'CO2'!N403+'abs CO2'!N403+'CH4'!N403*PCG!$C$5+N2O!N403*PCG!$C$6+HFC!N403+PFC!N403+'SF6'!N403</f>
        <v>0</v>
      </c>
      <c r="O403" s="94">
        <f>+'CO2'!O403+'abs CO2'!O403+'CH4'!O403*PCG!$C$5+N2O!O403*PCG!$C$6+HFC!O403+PFC!O403+'SF6'!O403</f>
        <v>0</v>
      </c>
      <c r="P403" s="94">
        <f>+'CO2'!P403+'abs CO2'!P403+'CH4'!P403*PCG!$C$5+N2O!P403*PCG!$C$6+HFC!P403+PFC!P403+'SF6'!P403</f>
        <v>0</v>
      </c>
      <c r="Q403" s="94">
        <f>+'CO2'!Q403+'abs CO2'!Q403+'CH4'!Q403*PCG!$C$5+N2O!Q403*PCG!$C$6+HFC!Q403+PFC!Q403+'SF6'!Q403</f>
        <v>0</v>
      </c>
      <c r="R403" s="94">
        <f>+'CO2'!R403+'abs CO2'!R403+'CH4'!R403*PCG!$C$5+N2O!R403*PCG!$C$6+HFC!R403+PFC!R403+'SF6'!R403</f>
        <v>0</v>
      </c>
      <c r="S403" s="94">
        <f>+'CO2'!S403+'abs CO2'!S403+'CH4'!S403*PCG!$C$5+N2O!S403*PCG!$C$6+HFC!S403+PFC!S403+'SF6'!S403</f>
        <v>0</v>
      </c>
      <c r="T403" s="94">
        <f>+'CO2'!T403+'abs CO2'!T403+'CH4'!T403*PCG!$C$5+N2O!T403*PCG!$C$6+HFC!T403+PFC!T403+'SF6'!T403</f>
        <v>0</v>
      </c>
      <c r="U403" s="94">
        <f>+'CO2'!U403+'abs CO2'!U403+'CH4'!U403*PCG!$C$5+N2O!U403*PCG!$C$6+HFC!U403+PFC!U403+'SF6'!U403</f>
        <v>0</v>
      </c>
      <c r="V403" s="94">
        <f>+'CO2'!V403+'abs CO2'!V403+'CH4'!V403*PCG!$C$5+N2O!V403*PCG!$C$6+HFC!V403+PFC!V403+'SF6'!V403</f>
        <v>0</v>
      </c>
      <c r="W403" s="94">
        <f>+'CO2'!W403+'abs CO2'!W403+'CH4'!W403*PCG!$C$5+N2O!W403*PCG!$C$6+HFC!W403+PFC!W403+'SF6'!W403</f>
        <v>0</v>
      </c>
      <c r="X403" s="94">
        <f>+'CO2'!X403+'abs CO2'!X403+'CH4'!X403*PCG!$C$5+N2O!X403*PCG!$C$6+HFC!X403+PFC!X403+'SF6'!X403</f>
        <v>0</v>
      </c>
      <c r="Y403" s="94">
        <f>+'CO2'!Y403+'abs CO2'!Y403+'CH4'!Y403*PCG!$C$5+N2O!Y403*PCG!$C$6+HFC!Y403+PFC!Y403+'SF6'!Y403</f>
        <v>0</v>
      </c>
      <c r="Z403" s="94">
        <f>+'CO2'!Z403+'abs CO2'!Z403+'CH4'!Z403*PCG!$C$5+N2O!Z403*PCG!$C$6+HFC!Z403+PFC!Z403+'SF6'!Z403</f>
        <v>0</v>
      </c>
      <c r="AA403" s="94">
        <f>+'CO2'!AA403+'abs CO2'!AA403+'CH4'!AA403*PCG!$C$5+N2O!AA403*PCG!$C$6+HFC!AA403+PFC!AA403+'SF6'!AA403</f>
        <v>0</v>
      </c>
      <c r="AB403" s="94">
        <f>+'CO2'!AB403+'abs CO2'!AB403+'CH4'!AB403*PCG!$C$5+N2O!AB403*PCG!$C$6+HFC!AB403+PFC!AB403+'SF6'!AB403</f>
        <v>0</v>
      </c>
      <c r="AC403" s="94">
        <f>+'CO2'!AC403+'abs CO2'!AC403+'CH4'!AC403*PCG!$C$5+N2O!AC403*PCG!$C$6+HFC!AC403+PFC!AC403+'SF6'!AC403</f>
        <v>0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0</v>
      </c>
      <c r="D404" s="94">
        <f>+'CO2'!D404+'abs CO2'!D404+'CH4'!D404*PCG!$C$5+N2O!D404*PCG!$C$6+HFC!D404+PFC!D404+'SF6'!D404</f>
        <v>0</v>
      </c>
      <c r="E404" s="94">
        <f>+'CO2'!E404+'abs CO2'!E404+'CH4'!E404*PCG!$C$5+N2O!E404*PCG!$C$6+HFC!E404+PFC!E404+'SF6'!E404</f>
        <v>0</v>
      </c>
      <c r="F404" s="94">
        <f>+'CO2'!F404+'abs CO2'!F404+'CH4'!F404*PCG!$C$5+N2O!F404*PCG!$C$6+HFC!F404+PFC!F404+'SF6'!F404</f>
        <v>0</v>
      </c>
      <c r="G404" s="94">
        <f>+'CO2'!G404+'abs CO2'!G404+'CH4'!G404*PCG!$C$5+N2O!G404*PCG!$C$6+HFC!G404+PFC!G404+'SF6'!G404</f>
        <v>0</v>
      </c>
      <c r="H404" s="94">
        <f>+'CO2'!H404+'abs CO2'!H404+'CH4'!H404*PCG!$C$5+N2O!H404*PCG!$C$6+HFC!H404+PFC!H404+'SF6'!H404</f>
        <v>0</v>
      </c>
      <c r="I404" s="94">
        <f>+'CO2'!I404+'abs CO2'!I404+'CH4'!I404*PCG!$C$5+N2O!I404*PCG!$C$6+HFC!I404+PFC!I404+'SF6'!I404</f>
        <v>0</v>
      </c>
      <c r="J404" s="94">
        <f>+'CO2'!J404+'abs CO2'!J404+'CH4'!J404*PCG!$C$5+N2O!J404*PCG!$C$6+HFC!J404+PFC!J404+'SF6'!J404</f>
        <v>0</v>
      </c>
      <c r="K404" s="94">
        <f>+'CO2'!K404+'abs CO2'!K404+'CH4'!K404*PCG!$C$5+N2O!K404*PCG!$C$6+HFC!K404+PFC!K404+'SF6'!K404</f>
        <v>0</v>
      </c>
      <c r="L404" s="94">
        <f>+'CO2'!L404+'abs CO2'!L404+'CH4'!L404*PCG!$C$5+N2O!L404*PCG!$C$6+HFC!L404+PFC!L404+'SF6'!L404</f>
        <v>0</v>
      </c>
      <c r="M404" s="94">
        <f>+'CO2'!M404+'abs CO2'!M404+'CH4'!M404*PCG!$C$5+N2O!M404*PCG!$C$6+HFC!M404+PFC!M404+'SF6'!M404</f>
        <v>0</v>
      </c>
      <c r="N404" s="94">
        <f>+'CO2'!N404+'abs CO2'!N404+'CH4'!N404*PCG!$C$5+N2O!N404*PCG!$C$6+HFC!N404+PFC!N404+'SF6'!N404</f>
        <v>0</v>
      </c>
      <c r="O404" s="94">
        <f>+'CO2'!O404+'abs CO2'!O404+'CH4'!O404*PCG!$C$5+N2O!O404*PCG!$C$6+HFC!O404+PFC!O404+'SF6'!O404</f>
        <v>0</v>
      </c>
      <c r="P404" s="94">
        <f>+'CO2'!P404+'abs CO2'!P404+'CH4'!P404*PCG!$C$5+N2O!P404*PCG!$C$6+HFC!P404+PFC!P404+'SF6'!P404</f>
        <v>0</v>
      </c>
      <c r="Q404" s="94">
        <f>+'CO2'!Q404+'abs CO2'!Q404+'CH4'!Q404*PCG!$C$5+N2O!Q404*PCG!$C$6+HFC!Q404+PFC!Q404+'SF6'!Q404</f>
        <v>0</v>
      </c>
      <c r="R404" s="94">
        <f>+'CO2'!R404+'abs CO2'!R404+'CH4'!R404*PCG!$C$5+N2O!R404*PCG!$C$6+HFC!R404+PFC!R404+'SF6'!R404</f>
        <v>0</v>
      </c>
      <c r="S404" s="94">
        <f>+'CO2'!S404+'abs CO2'!S404+'CH4'!S404*PCG!$C$5+N2O!S404*PCG!$C$6+HFC!S404+PFC!S404+'SF6'!S404</f>
        <v>0</v>
      </c>
      <c r="T404" s="94">
        <f>+'CO2'!T404+'abs CO2'!T404+'CH4'!T404*PCG!$C$5+N2O!T404*PCG!$C$6+HFC!T404+PFC!T404+'SF6'!T404</f>
        <v>0</v>
      </c>
      <c r="U404" s="94">
        <f>+'CO2'!U404+'abs CO2'!U404+'CH4'!U404*PCG!$C$5+N2O!U404*PCG!$C$6+HFC!U404+PFC!U404+'SF6'!U404</f>
        <v>0</v>
      </c>
      <c r="V404" s="94">
        <f>+'CO2'!V404+'abs CO2'!V404+'CH4'!V404*PCG!$C$5+N2O!V404*PCG!$C$6+HFC!V404+PFC!V404+'SF6'!V404</f>
        <v>0</v>
      </c>
      <c r="W404" s="94">
        <f>+'CO2'!W404+'abs CO2'!W404+'CH4'!W404*PCG!$C$5+N2O!W404*PCG!$C$6+HFC!W404+PFC!W404+'SF6'!W404</f>
        <v>0</v>
      </c>
      <c r="X404" s="94">
        <f>+'CO2'!X404+'abs CO2'!X404+'CH4'!X404*PCG!$C$5+N2O!X404*PCG!$C$6+HFC!X404+PFC!X404+'SF6'!X404</f>
        <v>0</v>
      </c>
      <c r="Y404" s="94">
        <f>+'CO2'!Y404+'abs CO2'!Y404+'CH4'!Y404*PCG!$C$5+N2O!Y404*PCG!$C$6+HFC!Y404+PFC!Y404+'SF6'!Y404</f>
        <v>0</v>
      </c>
      <c r="Z404" s="94">
        <f>+'CO2'!Z404+'abs CO2'!Z404+'CH4'!Z404*PCG!$C$5+N2O!Z404*PCG!$C$6+HFC!Z404+PFC!Z404+'SF6'!Z404</f>
        <v>0</v>
      </c>
      <c r="AA404" s="94">
        <f>+'CO2'!AA404+'abs CO2'!AA404+'CH4'!AA404*PCG!$C$5+N2O!AA404*PCG!$C$6+HFC!AA404+PFC!AA404+'SF6'!AA404</f>
        <v>0</v>
      </c>
      <c r="AB404" s="94">
        <f>+'CO2'!AB404+'abs CO2'!AB404+'CH4'!AB404*PCG!$C$5+N2O!AB404*PCG!$C$6+HFC!AB404+PFC!AB404+'SF6'!AB404</f>
        <v>0</v>
      </c>
      <c r="AC404" s="94">
        <f>+'CO2'!AC404+'abs CO2'!AC404+'CH4'!AC404*PCG!$C$5+N2O!AC404*PCG!$C$6+HFC!AC404+PFC!AC404+'SF6'!AC404</f>
        <v>0</v>
      </c>
      <c r="AD404" s="94">
        <f>+'CO2'!AD404+'abs CO2'!AD404+'CH4'!AD404*PCG!$C$5+N2O!AD404*PCG!$C$6+HFC!AD404+PFC!AD404+'SF6'!AD404</f>
        <v>0</v>
      </c>
      <c r="AE404" s="94">
        <f>+'CO2'!AE404+'abs CO2'!AE404+'CH4'!AE404*PCG!$C$5+N2O!AE404*PCG!$C$6+HFC!AE404+PFC!AE404+'SF6'!AE404</f>
        <v>0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0.67824811334142587</v>
      </c>
      <c r="D407" s="33">
        <f t="shared" si="100"/>
        <v>0.61484141780557744</v>
      </c>
      <c r="E407" s="33">
        <f t="shared" si="100"/>
        <v>0.63330237091837727</v>
      </c>
      <c r="F407" s="33">
        <f t="shared" si="100"/>
        <v>0.65176332403117743</v>
      </c>
      <c r="G407" s="33">
        <f t="shared" si="100"/>
        <v>0.67022427714397725</v>
      </c>
      <c r="H407" s="33">
        <f t="shared" si="100"/>
        <v>0.6886852302567773</v>
      </c>
      <c r="I407" s="33">
        <f t="shared" si="100"/>
        <v>0.70714618336957724</v>
      </c>
      <c r="J407" s="33">
        <f t="shared" si="100"/>
        <v>0.72560713648237729</v>
      </c>
      <c r="K407" s="33">
        <f t="shared" si="100"/>
        <v>0.74406808959517723</v>
      </c>
      <c r="L407" s="33">
        <f t="shared" si="100"/>
        <v>0.76252904270797739</v>
      </c>
      <c r="M407" s="33">
        <f t="shared" si="100"/>
        <v>0.78098999582077722</v>
      </c>
      <c r="N407" s="33">
        <f t="shared" si="100"/>
        <v>0.79945094893357704</v>
      </c>
      <c r="O407" s="33">
        <f t="shared" si="100"/>
        <v>0.81791190204637709</v>
      </c>
      <c r="P407" s="33">
        <f t="shared" si="100"/>
        <v>0.83637285515917714</v>
      </c>
      <c r="Q407" s="33">
        <f t="shared" si="100"/>
        <v>0.85483380827197719</v>
      </c>
      <c r="R407" s="33">
        <f t="shared" si="100"/>
        <v>0.87329476138477724</v>
      </c>
      <c r="S407" s="33">
        <f t="shared" si="100"/>
        <v>0.89175571449757718</v>
      </c>
      <c r="T407" s="33">
        <f t="shared" si="100"/>
        <v>0.91021666761037701</v>
      </c>
      <c r="U407" s="33">
        <f t="shared" si="100"/>
        <v>0.92867762072317739</v>
      </c>
      <c r="V407" s="33">
        <f t="shared" si="100"/>
        <v>0.94713857383597722</v>
      </c>
      <c r="W407" s="33">
        <f t="shared" si="100"/>
        <v>0.94713857383597722</v>
      </c>
      <c r="X407" s="33">
        <f t="shared" si="100"/>
        <v>0.94713857383597722</v>
      </c>
      <c r="Y407" s="33">
        <f t="shared" si="100"/>
        <v>0.94713857383597722</v>
      </c>
      <c r="Z407" s="33">
        <f t="shared" si="100"/>
        <v>0.94713857383597722</v>
      </c>
      <c r="AA407" s="33">
        <f t="shared" si="100"/>
        <v>0.94713857383597722</v>
      </c>
      <c r="AB407" s="33">
        <f t="shared" si="100"/>
        <v>0.94713857383597722</v>
      </c>
      <c r="AC407" s="33">
        <f t="shared" si="100"/>
        <v>0.94713857383597722</v>
      </c>
      <c r="AD407" s="33">
        <f t="shared" si="100"/>
        <v>0.94713857383597722</v>
      </c>
      <c r="AE407" s="33">
        <f t="shared" si="100"/>
        <v>0.94713857383597722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0.67824811334142587</v>
      </c>
      <c r="D409" s="33">
        <f t="shared" si="101"/>
        <v>0.61484141780557744</v>
      </c>
      <c r="E409" s="33">
        <f t="shared" si="101"/>
        <v>0.63330237091837727</v>
      </c>
      <c r="F409" s="33">
        <f t="shared" si="101"/>
        <v>0.65176332403117743</v>
      </c>
      <c r="G409" s="33">
        <f t="shared" si="101"/>
        <v>0.67022427714397725</v>
      </c>
      <c r="H409" s="33">
        <f t="shared" si="101"/>
        <v>0.6886852302567773</v>
      </c>
      <c r="I409" s="33">
        <f t="shared" si="101"/>
        <v>0.70714618336957724</v>
      </c>
      <c r="J409" s="33">
        <f t="shared" si="101"/>
        <v>0.72560713648237729</v>
      </c>
      <c r="K409" s="33">
        <f t="shared" si="101"/>
        <v>0.74406808959517723</v>
      </c>
      <c r="L409" s="33">
        <f t="shared" si="101"/>
        <v>0.76252904270797739</v>
      </c>
      <c r="M409" s="33">
        <f t="shared" si="101"/>
        <v>0.78098999582077722</v>
      </c>
      <c r="N409" s="33">
        <f t="shared" si="101"/>
        <v>0.79945094893357704</v>
      </c>
      <c r="O409" s="33">
        <f t="shared" si="101"/>
        <v>0.81791190204637709</v>
      </c>
      <c r="P409" s="33">
        <f t="shared" si="101"/>
        <v>0.83637285515917714</v>
      </c>
      <c r="Q409" s="33">
        <f t="shared" si="101"/>
        <v>0.85483380827197719</v>
      </c>
      <c r="R409" s="33">
        <f t="shared" si="101"/>
        <v>0.87329476138477724</v>
      </c>
      <c r="S409" s="33">
        <f t="shared" si="101"/>
        <v>0.89175571449757718</v>
      </c>
      <c r="T409" s="33">
        <f t="shared" si="101"/>
        <v>0.91021666761037701</v>
      </c>
      <c r="U409" s="33">
        <f t="shared" si="101"/>
        <v>0.92867762072317739</v>
      </c>
      <c r="V409" s="33">
        <f t="shared" si="101"/>
        <v>0.94713857383597722</v>
      </c>
      <c r="W409" s="33">
        <f t="shared" si="101"/>
        <v>0.94713857383597722</v>
      </c>
      <c r="X409" s="33">
        <f t="shared" si="101"/>
        <v>0.94713857383597722</v>
      </c>
      <c r="Y409" s="33">
        <f t="shared" si="101"/>
        <v>0.94713857383597722</v>
      </c>
      <c r="Z409" s="33">
        <f t="shared" si="101"/>
        <v>0.94713857383597722</v>
      </c>
      <c r="AA409" s="33">
        <f t="shared" si="101"/>
        <v>0.94713857383597722</v>
      </c>
      <c r="AB409" s="33">
        <f t="shared" si="101"/>
        <v>0.94713857383597722</v>
      </c>
      <c r="AC409" s="33">
        <f t="shared" si="101"/>
        <v>0.94713857383597722</v>
      </c>
      <c r="AD409" s="33">
        <f t="shared" si="101"/>
        <v>0.94713857383597722</v>
      </c>
      <c r="AE409" s="33">
        <f t="shared" si="101"/>
        <v>0.94713857383597722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0.60869159927262595</v>
      </c>
      <c r="D410" s="94">
        <f>+'CO2'!D410+'abs CO2'!D410+'CH4'!D410*PCG!$C$5+N2O!D410*PCG!$C$6+HFC!D410+PFC!D410+'SF6'!D410</f>
        <v>0.54090998966797743</v>
      </c>
      <c r="E410" s="94">
        <f>+'CO2'!E410+'abs CO2'!E410+'CH4'!E410*PCG!$C$5+N2O!E410*PCG!$C$6+HFC!E410+PFC!E410+'SF6'!E410</f>
        <v>0.55499602871197729</v>
      </c>
      <c r="F410" s="94">
        <f>+'CO2'!F410+'abs CO2'!F410+'CH4'!F410*PCG!$C$5+N2O!F410*PCG!$C$6+HFC!F410+PFC!F410+'SF6'!F410</f>
        <v>0.56908206775597736</v>
      </c>
      <c r="G410" s="94">
        <f>+'CO2'!G410+'abs CO2'!G410+'CH4'!G410*PCG!$C$5+N2O!G410*PCG!$C$6+HFC!G410+PFC!G410+'SF6'!G410</f>
        <v>0.58316810679997733</v>
      </c>
      <c r="H410" s="94">
        <f>+'CO2'!H410+'abs CO2'!H410+'CH4'!H410*PCG!$C$5+N2O!H410*PCG!$C$6+HFC!H410+PFC!H410+'SF6'!H410</f>
        <v>0.59725414584397729</v>
      </c>
      <c r="I410" s="94">
        <f>+'CO2'!I410+'abs CO2'!I410+'CH4'!I410*PCG!$C$5+N2O!I410*PCG!$C$6+HFC!I410+PFC!I410+'SF6'!I410</f>
        <v>0.61134018488797726</v>
      </c>
      <c r="J410" s="94">
        <f>+'CO2'!J410+'abs CO2'!J410+'CH4'!J410*PCG!$C$5+N2O!J410*PCG!$C$6+HFC!J410+PFC!J410+'SF6'!J410</f>
        <v>0.62542622393197733</v>
      </c>
      <c r="K410" s="94">
        <f>+'CO2'!K410+'abs CO2'!K410+'CH4'!K410*PCG!$C$5+N2O!K410*PCG!$C$6+HFC!K410+PFC!K410+'SF6'!K410</f>
        <v>0.6395122629759773</v>
      </c>
      <c r="L410" s="94">
        <f>+'CO2'!L410+'abs CO2'!L410+'CH4'!L410*PCG!$C$5+N2O!L410*PCG!$C$6+HFC!L410+PFC!L410+'SF6'!L410</f>
        <v>0.65359830201997737</v>
      </c>
      <c r="M410" s="94">
        <f>+'CO2'!M410+'abs CO2'!M410+'CH4'!M410*PCG!$C$5+N2O!M410*PCG!$C$6+HFC!M410+PFC!M410+'SF6'!M410</f>
        <v>0.66768434106397723</v>
      </c>
      <c r="N410" s="94">
        <f>+'CO2'!N410+'abs CO2'!N410+'CH4'!N410*PCG!$C$5+N2O!N410*PCG!$C$6+HFC!N410+PFC!N410+'SF6'!N410</f>
        <v>0.68177038010797708</v>
      </c>
      <c r="O410" s="94">
        <f>+'CO2'!O410+'abs CO2'!O410+'CH4'!O410*PCG!$C$5+N2O!O410*PCG!$C$6+HFC!O410+PFC!O410+'SF6'!O410</f>
        <v>0.69585641915197716</v>
      </c>
      <c r="P410" s="94">
        <f>+'CO2'!P410+'abs CO2'!P410+'CH4'!P410*PCG!$C$5+N2O!P410*PCG!$C$6+HFC!P410+PFC!P410+'SF6'!P410</f>
        <v>0.70994245819597712</v>
      </c>
      <c r="Q410" s="94">
        <f>+'CO2'!Q410+'abs CO2'!Q410+'CH4'!Q410*PCG!$C$5+N2O!Q410*PCG!$C$6+HFC!Q410+PFC!Q410+'SF6'!Q410</f>
        <v>0.7240284972399772</v>
      </c>
      <c r="R410" s="94">
        <f>+'CO2'!R410+'abs CO2'!R410+'CH4'!R410*PCG!$C$5+N2O!R410*PCG!$C$6+HFC!R410+PFC!R410+'SF6'!R410</f>
        <v>0.73811453628397727</v>
      </c>
      <c r="S410" s="94">
        <f>+'CO2'!S410+'abs CO2'!S410+'CH4'!S410*PCG!$C$5+N2O!S410*PCG!$C$6+HFC!S410+PFC!S410+'SF6'!S410</f>
        <v>0.75220057532797724</v>
      </c>
      <c r="T410" s="94">
        <f>+'CO2'!T410+'abs CO2'!T410+'CH4'!T410*PCG!$C$5+N2O!T410*PCG!$C$6+HFC!T410+PFC!T410+'SF6'!T410</f>
        <v>0.76628661437197709</v>
      </c>
      <c r="U410" s="94">
        <f>+'CO2'!U410+'abs CO2'!U410+'CH4'!U410*PCG!$C$5+N2O!U410*PCG!$C$6+HFC!U410+PFC!U410+'SF6'!U410</f>
        <v>0.78037265341597739</v>
      </c>
      <c r="V410" s="94">
        <f>+'CO2'!V410+'abs CO2'!V410+'CH4'!V410*PCG!$C$5+N2O!V410*PCG!$C$6+HFC!V410+PFC!V410+'SF6'!V410</f>
        <v>0.79445869245997724</v>
      </c>
      <c r="W410" s="94">
        <f>+'CO2'!W410+'abs CO2'!W410+'CH4'!W410*PCG!$C$5+N2O!W410*PCG!$C$6+HFC!W410+PFC!W410+'SF6'!W410</f>
        <v>0.79445869245997724</v>
      </c>
      <c r="X410" s="94">
        <f>+'CO2'!X410+'abs CO2'!X410+'CH4'!X410*PCG!$C$5+N2O!X410*PCG!$C$6+HFC!X410+PFC!X410+'SF6'!X410</f>
        <v>0.79445869245997724</v>
      </c>
      <c r="Y410" s="94">
        <f>+'CO2'!Y410+'abs CO2'!Y410+'CH4'!Y410*PCG!$C$5+N2O!Y410*PCG!$C$6+HFC!Y410+PFC!Y410+'SF6'!Y410</f>
        <v>0.79445869245997724</v>
      </c>
      <c r="Z410" s="94">
        <f>+'CO2'!Z410+'abs CO2'!Z410+'CH4'!Z410*PCG!$C$5+N2O!Z410*PCG!$C$6+HFC!Z410+PFC!Z410+'SF6'!Z410</f>
        <v>0.79445869245997724</v>
      </c>
      <c r="AA410" s="94">
        <f>+'CO2'!AA410+'abs CO2'!AA410+'CH4'!AA410*PCG!$C$5+N2O!AA410*PCG!$C$6+HFC!AA410+PFC!AA410+'SF6'!AA410</f>
        <v>0.79445869245997724</v>
      </c>
      <c r="AB410" s="94">
        <f>+'CO2'!AB410+'abs CO2'!AB410+'CH4'!AB410*PCG!$C$5+N2O!AB410*PCG!$C$6+HFC!AB410+PFC!AB410+'SF6'!AB410</f>
        <v>0.79445869245997724</v>
      </c>
      <c r="AC410" s="94">
        <f>+'CO2'!AC410+'abs CO2'!AC410+'CH4'!AC410*PCG!$C$5+N2O!AC410*PCG!$C$6+HFC!AC410+PFC!AC410+'SF6'!AC410</f>
        <v>0.79445869245997724</v>
      </c>
      <c r="AD410" s="94">
        <f>+'CO2'!AD410+'abs CO2'!AD410+'CH4'!AD410*PCG!$C$5+N2O!AD410*PCG!$C$6+HFC!AD410+PFC!AD410+'SF6'!AD410</f>
        <v>0.79445869245997724</v>
      </c>
      <c r="AE410" s="94">
        <f>+'CO2'!AE410+'abs CO2'!AE410+'CH4'!AE410*PCG!$C$5+N2O!AE410*PCG!$C$6+HFC!AE410+PFC!AE410+'SF6'!AE410</f>
        <v>0.79445869245997724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1.9199045852799999E-2</v>
      </c>
      <c r="D411" s="94">
        <f>+'CO2'!D411+'abs CO2'!D411+'CH4'!D411*PCG!$C$5+N2O!D411*PCG!$C$6+HFC!D411+PFC!D411+'SF6'!D411</f>
        <v>1.9698091705599996E-2</v>
      </c>
      <c r="E411" s="94">
        <f>+'CO2'!E411+'abs CO2'!E411+'CH4'!E411*PCG!$C$5+N2O!E411*PCG!$C$6+HFC!E411+PFC!E411+'SF6'!E411</f>
        <v>2.01971375584E-2</v>
      </c>
      <c r="F411" s="94">
        <f>+'CO2'!F411+'abs CO2'!F411+'CH4'!F411*PCG!$C$5+N2O!F411*PCG!$C$6+HFC!F411+PFC!F411+'SF6'!F411</f>
        <v>2.0696183411199998E-2</v>
      </c>
      <c r="G411" s="94">
        <f>+'CO2'!G411+'abs CO2'!G411+'CH4'!G411*PCG!$C$5+N2O!G411*PCG!$C$6+HFC!G411+PFC!G411+'SF6'!G411</f>
        <v>2.1195229263999998E-2</v>
      </c>
      <c r="H411" s="94">
        <f>+'CO2'!H411+'abs CO2'!H411+'CH4'!H411*PCG!$C$5+N2O!H411*PCG!$C$6+HFC!H411+PFC!H411+'SF6'!H411</f>
        <v>2.1694275116799999E-2</v>
      </c>
      <c r="I411" s="94">
        <f>+'CO2'!I411+'abs CO2'!I411+'CH4'!I411*PCG!$C$5+N2O!I411*PCG!$C$6+HFC!I411+PFC!I411+'SF6'!I411</f>
        <v>2.2193320969599997E-2</v>
      </c>
      <c r="J411" s="94">
        <f>+'CO2'!J411+'abs CO2'!J411+'CH4'!J411*PCG!$C$5+N2O!J411*PCG!$C$6+HFC!J411+PFC!J411+'SF6'!J411</f>
        <v>2.2692366822399997E-2</v>
      </c>
      <c r="K411" s="94">
        <f>+'CO2'!K411+'abs CO2'!K411+'CH4'!K411*PCG!$C$5+N2O!K411*PCG!$C$6+HFC!K411+PFC!K411+'SF6'!K411</f>
        <v>2.3191412675199991E-2</v>
      </c>
      <c r="L411" s="94">
        <f>+'CO2'!L411+'abs CO2'!L411+'CH4'!L411*PCG!$C$5+N2O!L411*PCG!$C$6+HFC!L411+PFC!L411+'SF6'!L411</f>
        <v>2.3690458527999992E-2</v>
      </c>
      <c r="M411" s="94">
        <f>+'CO2'!M411+'abs CO2'!M411+'CH4'!M411*PCG!$C$5+N2O!M411*PCG!$C$6+HFC!M411+PFC!M411+'SF6'!M411</f>
        <v>2.4189504380800003E-2</v>
      </c>
      <c r="N411" s="94">
        <f>+'CO2'!N411+'abs CO2'!N411+'CH4'!N411*PCG!$C$5+N2O!N411*PCG!$C$6+HFC!N411+PFC!N411+'SF6'!N411</f>
        <v>2.4688550233599994E-2</v>
      </c>
      <c r="O411" s="94">
        <f>+'CO2'!O411+'abs CO2'!O411+'CH4'!O411*PCG!$C$5+N2O!O411*PCG!$C$6+HFC!O411+PFC!O411+'SF6'!O411</f>
        <v>2.5187596086399994E-2</v>
      </c>
      <c r="P411" s="94">
        <f>+'CO2'!P411+'abs CO2'!P411+'CH4'!P411*PCG!$C$5+N2O!P411*PCG!$C$6+HFC!P411+PFC!P411+'SF6'!P411</f>
        <v>2.5686641939199992E-2</v>
      </c>
      <c r="Q411" s="94">
        <f>+'CO2'!Q411+'abs CO2'!Q411+'CH4'!Q411*PCG!$C$5+N2O!Q411*PCG!$C$6+HFC!Q411+PFC!Q411+'SF6'!Q411</f>
        <v>2.6185687791999996E-2</v>
      </c>
      <c r="R411" s="94">
        <f>+'CO2'!R411+'abs CO2'!R411+'CH4'!R411*PCG!$C$5+N2O!R411*PCG!$C$6+HFC!R411+PFC!R411+'SF6'!R411</f>
        <v>2.6684733644799993E-2</v>
      </c>
      <c r="S411" s="94">
        <f>+'CO2'!S411+'abs CO2'!S411+'CH4'!S411*PCG!$C$5+N2O!S411*PCG!$C$6+HFC!S411+PFC!S411+'SF6'!S411</f>
        <v>2.7183779497599984E-2</v>
      </c>
      <c r="T411" s="94">
        <f>+'CO2'!T411+'abs CO2'!T411+'CH4'!T411*PCG!$C$5+N2O!T411*PCG!$C$6+HFC!T411+PFC!T411+'SF6'!T411</f>
        <v>2.7682825350399985E-2</v>
      </c>
      <c r="U411" s="94">
        <f>+'CO2'!U411+'abs CO2'!U411+'CH4'!U411*PCG!$C$5+N2O!U411*PCG!$C$6+HFC!U411+PFC!U411+'SF6'!U411</f>
        <v>2.8181871203199996E-2</v>
      </c>
      <c r="V411" s="94">
        <f>+'CO2'!V411+'abs CO2'!V411+'CH4'!V411*PCG!$C$5+N2O!V411*PCG!$C$6+HFC!V411+PFC!V411+'SF6'!V411</f>
        <v>2.8680917055999986E-2</v>
      </c>
      <c r="W411" s="94">
        <f>+'CO2'!W411+'abs CO2'!W411+'CH4'!W411*PCG!$C$5+N2O!W411*PCG!$C$6+HFC!W411+PFC!W411+'SF6'!W411</f>
        <v>2.8680917055999986E-2</v>
      </c>
      <c r="X411" s="94">
        <f>+'CO2'!X411+'abs CO2'!X411+'CH4'!X411*PCG!$C$5+N2O!X411*PCG!$C$6+HFC!X411+PFC!X411+'SF6'!X411</f>
        <v>2.8680917055999986E-2</v>
      </c>
      <c r="Y411" s="94">
        <f>+'CO2'!Y411+'abs CO2'!Y411+'CH4'!Y411*PCG!$C$5+N2O!Y411*PCG!$C$6+HFC!Y411+PFC!Y411+'SF6'!Y411</f>
        <v>2.8680917055999986E-2</v>
      </c>
      <c r="Z411" s="94">
        <f>+'CO2'!Z411+'abs CO2'!Z411+'CH4'!Z411*PCG!$C$5+N2O!Z411*PCG!$C$6+HFC!Z411+PFC!Z411+'SF6'!Z411</f>
        <v>2.8680917055999986E-2</v>
      </c>
      <c r="AA411" s="94">
        <f>+'CO2'!AA411+'abs CO2'!AA411+'CH4'!AA411*PCG!$C$5+N2O!AA411*PCG!$C$6+HFC!AA411+PFC!AA411+'SF6'!AA411</f>
        <v>2.8680917055999986E-2</v>
      </c>
      <c r="AB411" s="94">
        <f>+'CO2'!AB411+'abs CO2'!AB411+'CH4'!AB411*PCG!$C$5+N2O!AB411*PCG!$C$6+HFC!AB411+PFC!AB411+'SF6'!AB411</f>
        <v>2.8680917055999986E-2</v>
      </c>
      <c r="AC411" s="94">
        <f>+'CO2'!AC411+'abs CO2'!AC411+'CH4'!AC411*PCG!$C$5+N2O!AC411*PCG!$C$6+HFC!AC411+PFC!AC411+'SF6'!AC411</f>
        <v>2.8680917055999986E-2</v>
      </c>
      <c r="AD411" s="94">
        <f>+'CO2'!AD411+'abs CO2'!AD411+'CH4'!AD411*PCG!$C$5+N2O!AD411*PCG!$C$6+HFC!AD411+PFC!AD411+'SF6'!AD411</f>
        <v>2.8680917055999986E-2</v>
      </c>
      <c r="AE411" s="94">
        <f>+'CO2'!AE411+'abs CO2'!AE411+'CH4'!AE411*PCG!$C$5+N2O!AE411*PCG!$C$6+HFC!AE411+PFC!AE411+'SF6'!AE411</f>
        <v>2.8680917055999986E-2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5.0357468215999998E-2</v>
      </c>
      <c r="D412" s="94">
        <f>+'CO2'!D412+'abs CO2'!D412+'CH4'!D412*PCG!$C$5+N2O!D412*PCG!$C$6+HFC!D412+PFC!D412+'SF6'!D412</f>
        <v>5.4233336431999991E-2</v>
      </c>
      <c r="E412" s="94">
        <f>+'CO2'!E412+'abs CO2'!E412+'CH4'!E412*PCG!$C$5+N2O!E412*PCG!$C$6+HFC!E412+PFC!E412+'SF6'!E412</f>
        <v>5.8109204647999985E-2</v>
      </c>
      <c r="F412" s="94">
        <f>+'CO2'!F412+'abs CO2'!F412+'CH4'!F412*PCG!$C$5+N2O!F412*PCG!$C$6+HFC!F412+PFC!F412+'SF6'!F412</f>
        <v>6.1985072863999985E-2</v>
      </c>
      <c r="G412" s="94">
        <f>+'CO2'!G412+'abs CO2'!G412+'CH4'!G412*PCG!$C$5+N2O!G412*PCG!$C$6+HFC!G412+PFC!G412+'SF6'!G412</f>
        <v>6.5860941079999999E-2</v>
      </c>
      <c r="H412" s="94">
        <f>+'CO2'!H412+'abs CO2'!H412+'CH4'!H412*PCG!$C$5+N2O!H412*PCG!$C$6+HFC!H412+PFC!H412+'SF6'!H412</f>
        <v>6.9736809295999999E-2</v>
      </c>
      <c r="I412" s="94">
        <f>+'CO2'!I412+'abs CO2'!I412+'CH4'!I412*PCG!$C$5+N2O!I412*PCG!$C$6+HFC!I412+PFC!I412+'SF6'!I412</f>
        <v>7.3612677511999999E-2</v>
      </c>
      <c r="J412" s="94">
        <f>+'CO2'!J412+'abs CO2'!J412+'CH4'!J412*PCG!$C$5+N2O!J412*PCG!$C$6+HFC!J412+PFC!J412+'SF6'!J412</f>
        <v>7.7488545727999972E-2</v>
      </c>
      <c r="K412" s="94">
        <f>+'CO2'!K412+'abs CO2'!K412+'CH4'!K412*PCG!$C$5+N2O!K412*PCG!$C$6+HFC!K412+PFC!K412+'SF6'!K412</f>
        <v>8.1364413943999958E-2</v>
      </c>
      <c r="L412" s="94">
        <f>+'CO2'!L412+'abs CO2'!L412+'CH4'!L412*PCG!$C$5+N2O!L412*PCG!$C$6+HFC!L412+PFC!L412+'SF6'!L412</f>
        <v>8.5240282159999986E-2</v>
      </c>
      <c r="M412" s="94">
        <f>+'CO2'!M412+'abs CO2'!M412+'CH4'!M412*PCG!$C$5+N2O!M412*PCG!$C$6+HFC!M412+PFC!M412+'SF6'!M412</f>
        <v>8.9116150375999986E-2</v>
      </c>
      <c r="N412" s="94">
        <f>+'CO2'!N412+'abs CO2'!N412+'CH4'!N412*PCG!$C$5+N2O!N412*PCG!$C$6+HFC!N412+PFC!N412+'SF6'!N412</f>
        <v>9.2992018591999986E-2</v>
      </c>
      <c r="O412" s="94">
        <f>+'CO2'!O412+'abs CO2'!O412+'CH4'!O412*PCG!$C$5+N2O!O412*PCG!$C$6+HFC!O412+PFC!O412+'SF6'!O412</f>
        <v>9.6867886807999959E-2</v>
      </c>
      <c r="P412" s="94">
        <f>+'CO2'!P412+'abs CO2'!P412+'CH4'!P412*PCG!$C$5+N2O!P412*PCG!$C$6+HFC!P412+PFC!P412+'SF6'!P412</f>
        <v>0.10074375502399999</v>
      </c>
      <c r="Q412" s="94">
        <f>+'CO2'!Q412+'abs CO2'!Q412+'CH4'!Q412*PCG!$C$5+N2O!Q412*PCG!$C$6+HFC!Q412+PFC!Q412+'SF6'!Q412</f>
        <v>0.10461962323999999</v>
      </c>
      <c r="R412" s="94">
        <f>+'CO2'!R412+'abs CO2'!R412+'CH4'!R412*PCG!$C$5+N2O!R412*PCG!$C$6+HFC!R412+PFC!R412+'SF6'!R412</f>
        <v>0.10849549145599996</v>
      </c>
      <c r="S412" s="94">
        <f>+'CO2'!S412+'abs CO2'!S412+'CH4'!S412*PCG!$C$5+N2O!S412*PCG!$C$6+HFC!S412+PFC!S412+'SF6'!S412</f>
        <v>0.11237135967199995</v>
      </c>
      <c r="T412" s="94">
        <f>+'CO2'!T412+'abs CO2'!T412+'CH4'!T412*PCG!$C$5+N2O!T412*PCG!$C$6+HFC!T412+PFC!T412+'SF6'!T412</f>
        <v>0.1162472278879999</v>
      </c>
      <c r="U412" s="94">
        <f>+'CO2'!U412+'abs CO2'!U412+'CH4'!U412*PCG!$C$5+N2O!U412*PCG!$C$6+HFC!U412+PFC!U412+'SF6'!U412</f>
        <v>0.12012309610399996</v>
      </c>
      <c r="V412" s="94">
        <f>+'CO2'!V412+'abs CO2'!V412+'CH4'!V412*PCG!$C$5+N2O!V412*PCG!$C$6+HFC!V412+PFC!V412+'SF6'!V412</f>
        <v>0.12399896431999999</v>
      </c>
      <c r="W412" s="94">
        <f>+'CO2'!W412+'abs CO2'!W412+'CH4'!W412*PCG!$C$5+N2O!W412*PCG!$C$6+HFC!W412+PFC!W412+'SF6'!W412</f>
        <v>0.12399896431999999</v>
      </c>
      <c r="X412" s="94">
        <f>+'CO2'!X412+'abs CO2'!X412+'CH4'!X412*PCG!$C$5+N2O!X412*PCG!$C$6+HFC!X412+PFC!X412+'SF6'!X412</f>
        <v>0.12399896431999999</v>
      </c>
      <c r="Y412" s="94">
        <f>+'CO2'!Y412+'abs CO2'!Y412+'CH4'!Y412*PCG!$C$5+N2O!Y412*PCG!$C$6+HFC!Y412+PFC!Y412+'SF6'!Y412</f>
        <v>0.12399896431999999</v>
      </c>
      <c r="Z412" s="94">
        <f>+'CO2'!Z412+'abs CO2'!Z412+'CH4'!Z412*PCG!$C$5+N2O!Z412*PCG!$C$6+HFC!Z412+PFC!Z412+'SF6'!Z412</f>
        <v>0.12399896431999999</v>
      </c>
      <c r="AA412" s="94">
        <f>+'CO2'!AA412+'abs CO2'!AA412+'CH4'!AA412*PCG!$C$5+N2O!AA412*PCG!$C$6+HFC!AA412+PFC!AA412+'SF6'!AA412</f>
        <v>0.12399896431999999</v>
      </c>
      <c r="AB412" s="94">
        <f>+'CO2'!AB412+'abs CO2'!AB412+'CH4'!AB412*PCG!$C$5+N2O!AB412*PCG!$C$6+HFC!AB412+PFC!AB412+'SF6'!AB412</f>
        <v>0.12399896431999999</v>
      </c>
      <c r="AC412" s="94">
        <f>+'CO2'!AC412+'abs CO2'!AC412+'CH4'!AC412*PCG!$C$5+N2O!AC412*PCG!$C$6+HFC!AC412+PFC!AC412+'SF6'!AC412</f>
        <v>0.12399896431999999</v>
      </c>
      <c r="AD412" s="94">
        <f>+'CO2'!AD412+'abs CO2'!AD412+'CH4'!AD412*PCG!$C$5+N2O!AD412*PCG!$C$6+HFC!AD412+PFC!AD412+'SF6'!AD412</f>
        <v>0.12399896431999999</v>
      </c>
      <c r="AE412" s="94">
        <f>+'CO2'!AE412+'abs CO2'!AE412+'CH4'!AE412*PCG!$C$5+N2O!AE412*PCG!$C$6+HFC!AE412+PFC!AE412+'SF6'!AE412</f>
        <v>0.12399896431999999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0</v>
      </c>
      <c r="D413" s="94">
        <f>+'CO2'!D413+'abs CO2'!D413+'CH4'!D413*PCG!$C$5+N2O!D413*PCG!$C$6+HFC!D413+PFC!D413+'SF6'!D413</f>
        <v>0</v>
      </c>
      <c r="E413" s="94">
        <f>+'CO2'!E413+'abs CO2'!E413+'CH4'!E413*PCG!$C$5+N2O!E413*PCG!$C$6+HFC!E413+PFC!E413+'SF6'!E413</f>
        <v>0</v>
      </c>
      <c r="F413" s="94">
        <f>+'CO2'!F413+'abs CO2'!F413+'CH4'!F413*PCG!$C$5+N2O!F413*PCG!$C$6+HFC!F413+PFC!F413+'SF6'!F413</f>
        <v>0</v>
      </c>
      <c r="G413" s="94">
        <f>+'CO2'!G413+'abs CO2'!G413+'CH4'!G413*PCG!$C$5+N2O!G413*PCG!$C$6+HFC!G413+PFC!G413+'SF6'!G413</f>
        <v>0</v>
      </c>
      <c r="H413" s="94">
        <f>+'CO2'!H413+'abs CO2'!H413+'CH4'!H413*PCG!$C$5+N2O!H413*PCG!$C$6+HFC!H413+PFC!H413+'SF6'!H413</f>
        <v>0</v>
      </c>
      <c r="I413" s="94">
        <f>+'CO2'!I413+'abs CO2'!I413+'CH4'!I413*PCG!$C$5+N2O!I413*PCG!$C$6+HFC!I413+PFC!I413+'SF6'!I413</f>
        <v>0</v>
      </c>
      <c r="J413" s="94">
        <f>+'CO2'!J413+'abs CO2'!J413+'CH4'!J413*PCG!$C$5+N2O!J413*PCG!$C$6+HFC!J413+PFC!J413+'SF6'!J413</f>
        <v>0</v>
      </c>
      <c r="K413" s="94">
        <f>+'CO2'!K413+'abs CO2'!K413+'CH4'!K413*PCG!$C$5+N2O!K413*PCG!$C$6+HFC!K413+PFC!K413+'SF6'!K413</f>
        <v>0</v>
      </c>
      <c r="L413" s="94">
        <f>+'CO2'!L413+'abs CO2'!L413+'CH4'!L413*PCG!$C$5+N2O!L413*PCG!$C$6+HFC!L413+PFC!L413+'SF6'!L413</f>
        <v>0</v>
      </c>
      <c r="M413" s="94">
        <f>+'CO2'!M413+'abs CO2'!M413+'CH4'!M413*PCG!$C$5+N2O!M413*PCG!$C$6+HFC!M413+PFC!M413+'SF6'!M413</f>
        <v>0</v>
      </c>
      <c r="N413" s="94">
        <f>+'CO2'!N413+'abs CO2'!N413+'CH4'!N413*PCG!$C$5+N2O!N413*PCG!$C$6+HFC!N413+PFC!N413+'SF6'!N413</f>
        <v>0</v>
      </c>
      <c r="O413" s="94">
        <f>+'CO2'!O413+'abs CO2'!O413+'CH4'!O413*PCG!$C$5+N2O!O413*PCG!$C$6+HFC!O413+PFC!O413+'SF6'!O413</f>
        <v>0</v>
      </c>
      <c r="P413" s="94">
        <f>+'CO2'!P413+'abs CO2'!P413+'CH4'!P413*PCG!$C$5+N2O!P413*PCG!$C$6+HFC!P413+PFC!P413+'SF6'!P413</f>
        <v>0</v>
      </c>
      <c r="Q413" s="94">
        <f>+'CO2'!Q413+'abs CO2'!Q413+'CH4'!Q413*PCG!$C$5+N2O!Q413*PCG!$C$6+HFC!Q413+PFC!Q413+'SF6'!Q413</f>
        <v>0</v>
      </c>
      <c r="R413" s="94">
        <f>+'CO2'!R413+'abs CO2'!R413+'CH4'!R413*PCG!$C$5+N2O!R413*PCG!$C$6+HFC!R413+PFC!R413+'SF6'!R413</f>
        <v>0</v>
      </c>
      <c r="S413" s="94">
        <f>+'CO2'!S413+'abs CO2'!S413+'CH4'!S413*PCG!$C$5+N2O!S413*PCG!$C$6+HFC!S413+PFC!S413+'SF6'!S413</f>
        <v>0</v>
      </c>
      <c r="T413" s="94">
        <f>+'CO2'!T413+'abs CO2'!T413+'CH4'!T413*PCG!$C$5+N2O!T413*PCG!$C$6+HFC!T413+PFC!T413+'SF6'!T413</f>
        <v>0</v>
      </c>
      <c r="U413" s="94">
        <f>+'CO2'!U413+'abs CO2'!U413+'CH4'!U413*PCG!$C$5+N2O!U413*PCG!$C$6+HFC!U413+PFC!U413+'SF6'!U413</f>
        <v>0</v>
      </c>
      <c r="V413" s="94">
        <f>+'CO2'!V413+'abs CO2'!V413+'CH4'!V413*PCG!$C$5+N2O!V413*PCG!$C$6+HFC!V413+PFC!V413+'SF6'!V413</f>
        <v>0</v>
      </c>
      <c r="W413" s="94">
        <f>+'CO2'!W413+'abs CO2'!W413+'CH4'!W413*PCG!$C$5+N2O!W413*PCG!$C$6+HFC!W413+PFC!W413+'SF6'!W413</f>
        <v>0</v>
      </c>
      <c r="X413" s="94">
        <f>+'CO2'!X413+'abs CO2'!X413+'CH4'!X413*PCG!$C$5+N2O!X413*PCG!$C$6+HFC!X413+PFC!X413+'SF6'!X413</f>
        <v>0</v>
      </c>
      <c r="Y413" s="94">
        <f>+'CO2'!Y413+'abs CO2'!Y413+'CH4'!Y413*PCG!$C$5+N2O!Y413*PCG!$C$6+HFC!Y413+PFC!Y413+'SF6'!Y413</f>
        <v>0</v>
      </c>
      <c r="Z413" s="94">
        <f>+'CO2'!Z413+'abs CO2'!Z413+'CH4'!Z413*PCG!$C$5+N2O!Z413*PCG!$C$6+HFC!Z413+PFC!Z413+'SF6'!Z413</f>
        <v>0</v>
      </c>
      <c r="AA413" s="94">
        <f>+'CO2'!AA413+'abs CO2'!AA413+'CH4'!AA413*PCG!$C$5+N2O!AA413*PCG!$C$6+HFC!AA413+PFC!AA413+'SF6'!AA413</f>
        <v>0</v>
      </c>
      <c r="AB413" s="94">
        <f>+'CO2'!AB413+'abs CO2'!AB413+'CH4'!AB413*PCG!$C$5+N2O!AB413*PCG!$C$6+HFC!AB413+PFC!AB413+'SF6'!AB413</f>
        <v>0</v>
      </c>
      <c r="AC413" s="94">
        <f>+'CO2'!AC413+'abs CO2'!AC413+'CH4'!AC413*PCG!$C$5+N2O!AC413*PCG!$C$6+HFC!AC413+PFC!AC413+'SF6'!AC413</f>
        <v>0</v>
      </c>
      <c r="AD413" s="94">
        <f>+'CO2'!AD413+'abs CO2'!AD413+'CH4'!AD413*PCG!$C$5+N2O!AD413*PCG!$C$6+HFC!AD413+PFC!AD413+'SF6'!AD413</f>
        <v>0</v>
      </c>
      <c r="AE413" s="94">
        <f>+'CO2'!AE413+'abs CO2'!AE413+'CH4'!AE413*PCG!$C$5+N2O!AE413*PCG!$C$6+HFC!AE413+PFC!AE413+'SF6'!AE413</f>
        <v>0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0.72494385856022114</v>
      </c>
      <c r="D415" s="33">
        <f t="shared" si="102"/>
        <v>0.74996115856022116</v>
      </c>
      <c r="E415" s="33">
        <f t="shared" si="102"/>
        <v>0.77497845856022118</v>
      </c>
      <c r="F415" s="33">
        <f t="shared" si="102"/>
        <v>0.79999575856022109</v>
      </c>
      <c r="G415" s="33">
        <f t="shared" si="102"/>
        <v>0.82501305856022111</v>
      </c>
      <c r="H415" s="33">
        <f t="shared" si="102"/>
        <v>0.85003035856022113</v>
      </c>
      <c r="I415" s="33">
        <f t="shared" si="102"/>
        <v>0.87504765856022115</v>
      </c>
      <c r="J415" s="33">
        <f t="shared" si="102"/>
        <v>0.90006495856022117</v>
      </c>
      <c r="K415" s="33">
        <f t="shared" si="102"/>
        <v>0.92508225856022119</v>
      </c>
      <c r="L415" s="33">
        <f t="shared" si="102"/>
        <v>0.95009955856022121</v>
      </c>
      <c r="M415" s="33">
        <f t="shared" si="102"/>
        <v>0.97511685856022123</v>
      </c>
      <c r="N415" s="33">
        <f t="shared" si="102"/>
        <v>1.5820106720737348</v>
      </c>
      <c r="O415" s="33">
        <f t="shared" si="102"/>
        <v>1.6070279720737348</v>
      </c>
      <c r="P415" s="33">
        <f t="shared" si="102"/>
        <v>1.6320452720737346</v>
      </c>
      <c r="Q415" s="33">
        <f t="shared" si="102"/>
        <v>1.6570625720737349</v>
      </c>
      <c r="R415" s="33">
        <f t="shared" si="102"/>
        <v>1.6820798720737347</v>
      </c>
      <c r="S415" s="33">
        <f t="shared" si="102"/>
        <v>1.7070971720737347</v>
      </c>
      <c r="T415" s="33">
        <f t="shared" si="102"/>
        <v>1.7321144720737347</v>
      </c>
      <c r="U415" s="33">
        <f t="shared" si="102"/>
        <v>1.7571317720737347</v>
      </c>
      <c r="V415" s="33">
        <f t="shared" si="102"/>
        <v>1.7821490720737345</v>
      </c>
      <c r="W415" s="33">
        <f t="shared" si="102"/>
        <v>1.7821490720737345</v>
      </c>
      <c r="X415" s="33">
        <f t="shared" si="102"/>
        <v>1.2002725585602212</v>
      </c>
      <c r="Y415" s="33">
        <f t="shared" si="102"/>
        <v>1.2002725585602212</v>
      </c>
      <c r="Z415" s="33">
        <f t="shared" si="102"/>
        <v>1.2002725585602212</v>
      </c>
      <c r="AA415" s="33">
        <f t="shared" si="102"/>
        <v>1.2002725585602212</v>
      </c>
      <c r="AB415" s="33">
        <f t="shared" si="102"/>
        <v>1.2002725585602212</v>
      </c>
      <c r="AC415" s="33">
        <f t="shared" si="102"/>
        <v>1.2002725585602212</v>
      </c>
      <c r="AD415" s="33">
        <f t="shared" si="102"/>
        <v>1.2002725585602212</v>
      </c>
      <c r="AE415" s="33">
        <f t="shared" si="102"/>
        <v>1.2002725585602212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0.72494385856022114</v>
      </c>
      <c r="D417" s="33">
        <f t="shared" si="103"/>
        <v>0.74996115856022116</v>
      </c>
      <c r="E417" s="33">
        <f t="shared" si="103"/>
        <v>0.77497845856022118</v>
      </c>
      <c r="F417" s="33">
        <f t="shared" si="103"/>
        <v>0.79999575856022109</v>
      </c>
      <c r="G417" s="33">
        <f t="shared" si="103"/>
        <v>0.82501305856022111</v>
      </c>
      <c r="H417" s="33">
        <f t="shared" si="103"/>
        <v>0.85003035856022113</v>
      </c>
      <c r="I417" s="33">
        <f t="shared" si="103"/>
        <v>0.87504765856022115</v>
      </c>
      <c r="J417" s="33">
        <f t="shared" si="103"/>
        <v>0.90006495856022117</v>
      </c>
      <c r="K417" s="33">
        <f t="shared" si="103"/>
        <v>0.92508225856022119</v>
      </c>
      <c r="L417" s="33">
        <f t="shared" si="103"/>
        <v>0.95009955856022121</v>
      </c>
      <c r="M417" s="33">
        <f t="shared" si="103"/>
        <v>0.97511685856022123</v>
      </c>
      <c r="N417" s="33">
        <f t="shared" si="103"/>
        <v>1.5820106720737348</v>
      </c>
      <c r="O417" s="33">
        <f t="shared" si="103"/>
        <v>1.6070279720737348</v>
      </c>
      <c r="P417" s="33">
        <f t="shared" si="103"/>
        <v>1.6320452720737346</v>
      </c>
      <c r="Q417" s="33">
        <f t="shared" si="103"/>
        <v>1.6570625720737349</v>
      </c>
      <c r="R417" s="33">
        <f t="shared" si="103"/>
        <v>1.6820798720737347</v>
      </c>
      <c r="S417" s="33">
        <f t="shared" si="103"/>
        <v>1.7070971720737347</v>
      </c>
      <c r="T417" s="33">
        <f t="shared" si="103"/>
        <v>1.7321144720737347</v>
      </c>
      <c r="U417" s="33">
        <f t="shared" si="103"/>
        <v>1.7571317720737347</v>
      </c>
      <c r="V417" s="33">
        <f t="shared" si="103"/>
        <v>1.7821490720737345</v>
      </c>
      <c r="W417" s="33">
        <f t="shared" si="103"/>
        <v>1.7821490720737345</v>
      </c>
      <c r="X417" s="33">
        <f t="shared" si="103"/>
        <v>1.2002725585602212</v>
      </c>
      <c r="Y417" s="33">
        <f t="shared" si="103"/>
        <v>1.2002725585602212</v>
      </c>
      <c r="Z417" s="33">
        <f t="shared" si="103"/>
        <v>1.2002725585602212</v>
      </c>
      <c r="AA417" s="33">
        <f t="shared" si="103"/>
        <v>1.2002725585602212</v>
      </c>
      <c r="AB417" s="33">
        <f t="shared" si="103"/>
        <v>1.2002725585602212</v>
      </c>
      <c r="AC417" s="33">
        <f t="shared" si="103"/>
        <v>1.2002725585602212</v>
      </c>
      <c r="AD417" s="33">
        <f t="shared" si="103"/>
        <v>1.2002725585602212</v>
      </c>
      <c r="AE417" s="33">
        <f t="shared" si="103"/>
        <v>1.2002725585602212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0.72494385856022114</v>
      </c>
      <c r="D418" s="94">
        <f>+'CO2'!D418+'abs CO2'!D418+'CH4'!D418*PCG!$C$5+N2O!D418*PCG!$C$6+HFC!D418+PFC!D418+'SF6'!D418</f>
        <v>0.74996115856022116</v>
      </c>
      <c r="E418" s="94">
        <f>+'CO2'!E418+'abs CO2'!E418+'CH4'!E418*PCG!$C$5+N2O!E418*PCG!$C$6+HFC!E418+PFC!E418+'SF6'!E418</f>
        <v>0.77497845856022118</v>
      </c>
      <c r="F418" s="94">
        <f>+'CO2'!F418+'abs CO2'!F418+'CH4'!F418*PCG!$C$5+N2O!F418*PCG!$C$6+HFC!F418+PFC!F418+'SF6'!F418</f>
        <v>0.79999575856022109</v>
      </c>
      <c r="G418" s="94">
        <f>+'CO2'!G418+'abs CO2'!G418+'CH4'!G418*PCG!$C$5+N2O!G418*PCG!$C$6+HFC!G418+PFC!G418+'SF6'!G418</f>
        <v>0.82501305856022111</v>
      </c>
      <c r="H418" s="94">
        <f>+'CO2'!H418+'abs CO2'!H418+'CH4'!H418*PCG!$C$5+N2O!H418*PCG!$C$6+HFC!H418+PFC!H418+'SF6'!H418</f>
        <v>0.85003035856022113</v>
      </c>
      <c r="I418" s="94">
        <f>+'CO2'!I418+'abs CO2'!I418+'CH4'!I418*PCG!$C$5+N2O!I418*PCG!$C$6+HFC!I418+PFC!I418+'SF6'!I418</f>
        <v>0.87504765856022115</v>
      </c>
      <c r="J418" s="94">
        <f>+'CO2'!J418+'abs CO2'!J418+'CH4'!J418*PCG!$C$5+N2O!J418*PCG!$C$6+HFC!J418+PFC!J418+'SF6'!J418</f>
        <v>0.90006495856022117</v>
      </c>
      <c r="K418" s="94">
        <f>+'CO2'!K418+'abs CO2'!K418+'CH4'!K418*PCG!$C$5+N2O!K418*PCG!$C$6+HFC!K418+PFC!K418+'SF6'!K418</f>
        <v>0.92508225856022119</v>
      </c>
      <c r="L418" s="94">
        <f>+'CO2'!L418+'abs CO2'!L418+'CH4'!L418*PCG!$C$5+N2O!L418*PCG!$C$6+HFC!L418+PFC!L418+'SF6'!L418</f>
        <v>0.95009955856022121</v>
      </c>
      <c r="M418" s="94">
        <f>+'CO2'!M418+'abs CO2'!M418+'CH4'!M418*PCG!$C$5+N2O!M418*PCG!$C$6+HFC!M418+PFC!M418+'SF6'!M418</f>
        <v>0.97511685856022123</v>
      </c>
      <c r="N418" s="94">
        <f>+'CO2'!N418+'abs CO2'!N418+'CH4'!N418*PCG!$C$5+N2O!N418*PCG!$C$6+HFC!N418+PFC!N418+'SF6'!N418</f>
        <v>1.5820106720737348</v>
      </c>
      <c r="O418" s="94">
        <f>+'CO2'!O418+'abs CO2'!O418+'CH4'!O418*PCG!$C$5+N2O!O418*PCG!$C$6+HFC!O418+PFC!O418+'SF6'!O418</f>
        <v>1.6070279720737348</v>
      </c>
      <c r="P418" s="94">
        <f>+'CO2'!P418+'abs CO2'!P418+'CH4'!P418*PCG!$C$5+N2O!P418*PCG!$C$6+HFC!P418+PFC!P418+'SF6'!P418</f>
        <v>1.6320452720737346</v>
      </c>
      <c r="Q418" s="94">
        <f>+'CO2'!Q418+'abs CO2'!Q418+'CH4'!Q418*PCG!$C$5+N2O!Q418*PCG!$C$6+HFC!Q418+PFC!Q418+'SF6'!Q418</f>
        <v>1.6570625720737349</v>
      </c>
      <c r="R418" s="94">
        <f>+'CO2'!R418+'abs CO2'!R418+'CH4'!R418*PCG!$C$5+N2O!R418*PCG!$C$6+HFC!R418+PFC!R418+'SF6'!R418</f>
        <v>1.6820798720737347</v>
      </c>
      <c r="S418" s="94">
        <f>+'CO2'!S418+'abs CO2'!S418+'CH4'!S418*PCG!$C$5+N2O!S418*PCG!$C$6+HFC!S418+PFC!S418+'SF6'!S418</f>
        <v>1.7070971720737347</v>
      </c>
      <c r="T418" s="94">
        <f>+'CO2'!T418+'abs CO2'!T418+'CH4'!T418*PCG!$C$5+N2O!T418*PCG!$C$6+HFC!T418+PFC!T418+'SF6'!T418</f>
        <v>1.7321144720737347</v>
      </c>
      <c r="U418" s="94">
        <f>+'CO2'!U418+'abs CO2'!U418+'CH4'!U418*PCG!$C$5+N2O!U418*PCG!$C$6+HFC!U418+PFC!U418+'SF6'!U418</f>
        <v>1.7571317720737347</v>
      </c>
      <c r="V418" s="94">
        <f>+'CO2'!V418+'abs CO2'!V418+'CH4'!V418*PCG!$C$5+N2O!V418*PCG!$C$6+HFC!V418+PFC!V418+'SF6'!V418</f>
        <v>1.7821490720737345</v>
      </c>
      <c r="W418" s="94">
        <f>+'CO2'!W418+'abs CO2'!W418+'CH4'!W418*PCG!$C$5+N2O!W418*PCG!$C$6+HFC!W418+PFC!W418+'SF6'!W418</f>
        <v>1.7821490720737345</v>
      </c>
      <c r="X418" s="94">
        <f>+'CO2'!X418+'abs CO2'!X418+'CH4'!X418*PCG!$C$5+N2O!X418*PCG!$C$6+HFC!X418+PFC!X418+'SF6'!X418</f>
        <v>1.2002725585602212</v>
      </c>
      <c r="Y418" s="94">
        <f>+'CO2'!Y418+'abs CO2'!Y418+'CH4'!Y418*PCG!$C$5+N2O!Y418*PCG!$C$6+HFC!Y418+PFC!Y418+'SF6'!Y418</f>
        <v>1.2002725585602212</v>
      </c>
      <c r="Z418" s="94">
        <f>+'CO2'!Z418+'abs CO2'!Z418+'CH4'!Z418*PCG!$C$5+N2O!Z418*PCG!$C$6+HFC!Z418+PFC!Z418+'SF6'!Z418</f>
        <v>1.2002725585602212</v>
      </c>
      <c r="AA418" s="94">
        <f>+'CO2'!AA418+'abs CO2'!AA418+'CH4'!AA418*PCG!$C$5+N2O!AA418*PCG!$C$6+HFC!AA418+PFC!AA418+'SF6'!AA418</f>
        <v>1.2002725585602212</v>
      </c>
      <c r="AB418" s="94">
        <f>+'CO2'!AB418+'abs CO2'!AB418+'CH4'!AB418*PCG!$C$5+N2O!AB418*PCG!$C$6+HFC!AB418+PFC!AB418+'SF6'!AB418</f>
        <v>1.2002725585602212</v>
      </c>
      <c r="AC418" s="94">
        <f>+'CO2'!AC418+'abs CO2'!AC418+'CH4'!AC418*PCG!$C$5+N2O!AC418*PCG!$C$6+HFC!AC418+PFC!AC418+'SF6'!AC418</f>
        <v>1.2002725585602212</v>
      </c>
      <c r="AD418" s="94">
        <f>+'CO2'!AD418+'abs CO2'!AD418+'CH4'!AD418*PCG!$C$5+N2O!AD418*PCG!$C$6+HFC!AD418+PFC!AD418+'SF6'!AD418</f>
        <v>1.2002725585602212</v>
      </c>
      <c r="AE418" s="94">
        <f>+'CO2'!AE418+'abs CO2'!AE418+'CH4'!AE418*PCG!$C$5+N2O!AE418*PCG!$C$6+HFC!AE418+PFC!AE418+'SF6'!AE418</f>
        <v>1.2002725585602212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</v>
      </c>
      <c r="D420" s="94">
        <f>+'CO2'!D420+'abs CO2'!D420+'CH4'!D420*PCG!$C$5+N2O!D420*PCG!$C$6+HFC!D420+PFC!D420+'SF6'!D420</f>
        <v>0</v>
      </c>
      <c r="E420" s="94">
        <f>+'CO2'!E420+'abs CO2'!E420+'CH4'!E420*PCG!$C$5+N2O!E420*PCG!$C$6+HFC!E420+PFC!E420+'SF6'!E420</f>
        <v>0</v>
      </c>
      <c r="F420" s="94">
        <f>+'CO2'!F420+'abs CO2'!F420+'CH4'!F420*PCG!$C$5+N2O!F420*PCG!$C$6+HFC!F420+PFC!F420+'SF6'!F420</f>
        <v>0</v>
      </c>
      <c r="G420" s="94">
        <f>+'CO2'!G420+'abs CO2'!G420+'CH4'!G420*PCG!$C$5+N2O!G420*PCG!$C$6+HFC!G420+PFC!G420+'SF6'!G420</f>
        <v>0</v>
      </c>
      <c r="H420" s="94">
        <f>+'CO2'!H420+'abs CO2'!H420+'CH4'!H420*PCG!$C$5+N2O!H420*PCG!$C$6+HFC!H420+PFC!H420+'SF6'!H420</f>
        <v>0</v>
      </c>
      <c r="I420" s="94">
        <f>+'CO2'!I420+'abs CO2'!I420+'CH4'!I420*PCG!$C$5+N2O!I420*PCG!$C$6+HFC!I420+PFC!I420+'SF6'!I420</f>
        <v>0</v>
      </c>
      <c r="J420" s="94">
        <f>+'CO2'!J420+'abs CO2'!J420+'CH4'!J420*PCG!$C$5+N2O!J420*PCG!$C$6+HFC!J420+PFC!J420+'SF6'!J420</f>
        <v>0</v>
      </c>
      <c r="K420" s="94">
        <f>+'CO2'!K420+'abs CO2'!K420+'CH4'!K420*PCG!$C$5+N2O!K420*PCG!$C$6+HFC!K420+PFC!K420+'SF6'!K420</f>
        <v>0</v>
      </c>
      <c r="L420" s="94">
        <f>+'CO2'!L420+'abs CO2'!L420+'CH4'!L420*PCG!$C$5+N2O!L420*PCG!$C$6+HFC!L420+PFC!L420+'SF6'!L420</f>
        <v>0</v>
      </c>
      <c r="M420" s="94">
        <f>+'CO2'!M420+'abs CO2'!M420+'CH4'!M420*PCG!$C$5+N2O!M420*PCG!$C$6+HFC!M420+PFC!M420+'SF6'!M420</f>
        <v>0</v>
      </c>
      <c r="N420" s="94">
        <f>+'CO2'!N420+'abs CO2'!N420+'CH4'!N420*PCG!$C$5+N2O!N420*PCG!$C$6+HFC!N420+PFC!N420+'SF6'!N420</f>
        <v>0</v>
      </c>
      <c r="O420" s="94">
        <f>+'CO2'!O420+'abs CO2'!O420+'CH4'!O420*PCG!$C$5+N2O!O420*PCG!$C$6+HFC!O420+PFC!O420+'SF6'!O420</f>
        <v>0</v>
      </c>
      <c r="P420" s="94">
        <f>+'CO2'!P420+'abs CO2'!P420+'CH4'!P420*PCG!$C$5+N2O!P420*PCG!$C$6+HFC!P420+PFC!P420+'SF6'!P420</f>
        <v>0</v>
      </c>
      <c r="Q420" s="94">
        <f>+'CO2'!Q420+'abs CO2'!Q420+'CH4'!Q420*PCG!$C$5+N2O!Q420*PCG!$C$6+HFC!Q420+PFC!Q420+'SF6'!Q420</f>
        <v>0</v>
      </c>
      <c r="R420" s="94">
        <f>+'CO2'!R420+'abs CO2'!R420+'CH4'!R420*PCG!$C$5+N2O!R420*PCG!$C$6+HFC!R420+PFC!R420+'SF6'!R420</f>
        <v>0</v>
      </c>
      <c r="S420" s="94">
        <f>+'CO2'!S420+'abs CO2'!S420+'CH4'!S420*PCG!$C$5+N2O!S420*PCG!$C$6+HFC!S420+PFC!S420+'SF6'!S420</f>
        <v>0</v>
      </c>
      <c r="T420" s="94">
        <f>+'CO2'!T420+'abs CO2'!T420+'CH4'!T420*PCG!$C$5+N2O!T420*PCG!$C$6+HFC!T420+PFC!T420+'SF6'!T420</f>
        <v>0</v>
      </c>
      <c r="U420" s="94">
        <f>+'CO2'!U420+'abs CO2'!U420+'CH4'!U420*PCG!$C$5+N2O!U420*PCG!$C$6+HFC!U420+PFC!U420+'SF6'!U420</f>
        <v>0</v>
      </c>
      <c r="V420" s="94">
        <f>+'CO2'!V420+'abs CO2'!V420+'CH4'!V420*PCG!$C$5+N2O!V420*PCG!$C$6+HFC!V420+PFC!V420+'SF6'!V420</f>
        <v>0</v>
      </c>
      <c r="W420" s="94">
        <f>+'CO2'!W420+'abs CO2'!W420+'CH4'!W420*PCG!$C$5+N2O!W420*PCG!$C$6+HFC!W420+PFC!W420+'SF6'!W420</f>
        <v>0</v>
      </c>
      <c r="X420" s="94">
        <f>+'CO2'!X420+'abs CO2'!X420+'CH4'!X420*PCG!$C$5+N2O!X420*PCG!$C$6+HFC!X420+PFC!X420+'SF6'!X420</f>
        <v>0</v>
      </c>
      <c r="Y420" s="94">
        <f>+'CO2'!Y420+'abs CO2'!Y420+'CH4'!Y420*PCG!$C$5+N2O!Y420*PCG!$C$6+HFC!Y420+PFC!Y420+'SF6'!Y420</f>
        <v>0</v>
      </c>
      <c r="Z420" s="94">
        <f>+'CO2'!Z420+'abs CO2'!Z420+'CH4'!Z420*PCG!$C$5+N2O!Z420*PCG!$C$6+HFC!Z420+PFC!Z420+'SF6'!Z420</f>
        <v>0</v>
      </c>
      <c r="AA420" s="94">
        <f>+'CO2'!AA420+'abs CO2'!AA420+'CH4'!AA420*PCG!$C$5+N2O!AA420*PCG!$C$6+HFC!AA420+PFC!AA420+'SF6'!AA420</f>
        <v>0</v>
      </c>
      <c r="AB420" s="94">
        <f>+'CO2'!AB420+'abs CO2'!AB420+'CH4'!AB420*PCG!$C$5+N2O!AB420*PCG!$C$6+HFC!AB420+PFC!AB420+'SF6'!AB420</f>
        <v>0</v>
      </c>
      <c r="AC420" s="94">
        <f>+'CO2'!AC420+'abs CO2'!AC420+'CH4'!AC420*PCG!$C$5+N2O!AC420*PCG!$C$6+HFC!AC420+PFC!AC420+'SF6'!AC420</f>
        <v>0</v>
      </c>
      <c r="AD420" s="94">
        <f>+'CO2'!AD420+'abs CO2'!AD420+'CH4'!AD420*PCG!$C$5+N2O!AD420*PCG!$C$6+HFC!AD420+PFC!AD420+'SF6'!AD420</f>
        <v>0</v>
      </c>
      <c r="AE420" s="94">
        <f>+'CO2'!AE420+'abs CO2'!AE420+'CH4'!AE420*PCG!$C$5+N2O!AE420*PCG!$C$6+HFC!AE420+PFC!AE420+'SF6'!AE420</f>
        <v>0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</v>
      </c>
      <c r="D421" s="94">
        <f>+'CO2'!D421+'abs CO2'!D421+'CH4'!D421*PCG!$C$5+N2O!D421*PCG!$C$6+HFC!D421+PFC!D421+'SF6'!D421</f>
        <v>0</v>
      </c>
      <c r="E421" s="94">
        <f>+'CO2'!E421+'abs CO2'!E421+'CH4'!E421*PCG!$C$5+N2O!E421*PCG!$C$6+HFC!E421+PFC!E421+'SF6'!E421</f>
        <v>0</v>
      </c>
      <c r="F421" s="94">
        <f>+'CO2'!F421+'abs CO2'!F421+'CH4'!F421*PCG!$C$5+N2O!F421*PCG!$C$6+HFC!F421+PFC!F421+'SF6'!F421</f>
        <v>0</v>
      </c>
      <c r="G421" s="94">
        <f>+'CO2'!G421+'abs CO2'!G421+'CH4'!G421*PCG!$C$5+N2O!G421*PCG!$C$6+HFC!G421+PFC!G421+'SF6'!G421</f>
        <v>0</v>
      </c>
      <c r="H421" s="94">
        <f>+'CO2'!H421+'abs CO2'!H421+'CH4'!H421*PCG!$C$5+N2O!H421*PCG!$C$6+HFC!H421+PFC!H421+'SF6'!H421</f>
        <v>0</v>
      </c>
      <c r="I421" s="94">
        <f>+'CO2'!I421+'abs CO2'!I421+'CH4'!I421*PCG!$C$5+N2O!I421*PCG!$C$6+HFC!I421+PFC!I421+'SF6'!I421</f>
        <v>0</v>
      </c>
      <c r="J421" s="94">
        <f>+'CO2'!J421+'abs CO2'!J421+'CH4'!J421*PCG!$C$5+N2O!J421*PCG!$C$6+HFC!J421+PFC!J421+'SF6'!J421</f>
        <v>0</v>
      </c>
      <c r="K421" s="94">
        <f>+'CO2'!K421+'abs CO2'!K421+'CH4'!K421*PCG!$C$5+N2O!K421*PCG!$C$6+HFC!K421+PFC!K421+'SF6'!K421</f>
        <v>0</v>
      </c>
      <c r="L421" s="94">
        <f>+'CO2'!L421+'abs CO2'!L421+'CH4'!L421*PCG!$C$5+N2O!L421*PCG!$C$6+HFC!L421+PFC!L421+'SF6'!L421</f>
        <v>0</v>
      </c>
      <c r="M421" s="94">
        <f>+'CO2'!M421+'abs CO2'!M421+'CH4'!M421*PCG!$C$5+N2O!M421*PCG!$C$6+HFC!M421+PFC!M421+'SF6'!M421</f>
        <v>0</v>
      </c>
      <c r="N421" s="94">
        <f>+'CO2'!N421+'abs CO2'!N421+'CH4'!N421*PCG!$C$5+N2O!N421*PCG!$C$6+HFC!N421+PFC!N421+'SF6'!N421</f>
        <v>0</v>
      </c>
      <c r="O421" s="94">
        <f>+'CO2'!O421+'abs CO2'!O421+'CH4'!O421*PCG!$C$5+N2O!O421*PCG!$C$6+HFC!O421+PFC!O421+'SF6'!O421</f>
        <v>0</v>
      </c>
      <c r="P421" s="94">
        <f>+'CO2'!P421+'abs CO2'!P421+'CH4'!P421*PCG!$C$5+N2O!P421*PCG!$C$6+HFC!P421+PFC!P421+'SF6'!P421</f>
        <v>0</v>
      </c>
      <c r="Q421" s="94">
        <f>+'CO2'!Q421+'abs CO2'!Q421+'CH4'!Q421*PCG!$C$5+N2O!Q421*PCG!$C$6+HFC!Q421+PFC!Q421+'SF6'!Q421</f>
        <v>0</v>
      </c>
      <c r="R421" s="94">
        <f>+'CO2'!R421+'abs CO2'!R421+'CH4'!R421*PCG!$C$5+N2O!R421*PCG!$C$6+HFC!R421+PFC!R421+'SF6'!R421</f>
        <v>0</v>
      </c>
      <c r="S421" s="94">
        <f>+'CO2'!S421+'abs CO2'!S421+'CH4'!S421*PCG!$C$5+N2O!S421*PCG!$C$6+HFC!S421+PFC!S421+'SF6'!S421</f>
        <v>0</v>
      </c>
      <c r="T421" s="94">
        <f>+'CO2'!T421+'abs CO2'!T421+'CH4'!T421*PCG!$C$5+N2O!T421*PCG!$C$6+HFC!T421+PFC!T421+'SF6'!T421</f>
        <v>0</v>
      </c>
      <c r="U421" s="94">
        <f>+'CO2'!U421+'abs CO2'!U421+'CH4'!U421*PCG!$C$5+N2O!U421*PCG!$C$6+HFC!U421+PFC!U421+'SF6'!U421</f>
        <v>0</v>
      </c>
      <c r="V421" s="94">
        <f>+'CO2'!V421+'abs CO2'!V421+'CH4'!V421*PCG!$C$5+N2O!V421*PCG!$C$6+HFC!V421+PFC!V421+'SF6'!V421</f>
        <v>0</v>
      </c>
      <c r="W421" s="94">
        <f>+'CO2'!W421+'abs CO2'!W421+'CH4'!W421*PCG!$C$5+N2O!W421*PCG!$C$6+HFC!W421+PFC!W421+'SF6'!W421</f>
        <v>0</v>
      </c>
      <c r="X421" s="94">
        <f>+'CO2'!X421+'abs CO2'!X421+'CH4'!X421*PCG!$C$5+N2O!X421*PCG!$C$6+HFC!X421+PFC!X421+'SF6'!X421</f>
        <v>0</v>
      </c>
      <c r="Y421" s="94">
        <f>+'CO2'!Y421+'abs CO2'!Y421+'CH4'!Y421*PCG!$C$5+N2O!Y421*PCG!$C$6+HFC!Y421+PFC!Y421+'SF6'!Y421</f>
        <v>0</v>
      </c>
      <c r="Z421" s="94">
        <f>+'CO2'!Z421+'abs CO2'!Z421+'CH4'!Z421*PCG!$C$5+N2O!Z421*PCG!$C$6+HFC!Z421+PFC!Z421+'SF6'!Z421</f>
        <v>0</v>
      </c>
      <c r="AA421" s="94">
        <f>+'CO2'!AA421+'abs CO2'!AA421+'CH4'!AA421*PCG!$C$5+N2O!AA421*PCG!$C$6+HFC!AA421+PFC!AA421+'SF6'!AA421</f>
        <v>0</v>
      </c>
      <c r="AB421" s="94">
        <f>+'CO2'!AB421+'abs CO2'!AB421+'CH4'!AB421*PCG!$C$5+N2O!AB421*PCG!$C$6+HFC!AB421+PFC!AB421+'SF6'!AB421</f>
        <v>0</v>
      </c>
      <c r="AC421" s="94">
        <f>+'CO2'!AC421+'abs CO2'!AC421+'CH4'!AC421*PCG!$C$5+N2O!AC421*PCG!$C$6+HFC!AC421+PFC!AC421+'SF6'!AC421</f>
        <v>0</v>
      </c>
      <c r="AD421" s="94">
        <f>+'CO2'!AD421+'abs CO2'!AD421+'CH4'!AD421*PCG!$C$5+N2O!AD421*PCG!$C$6+HFC!AD421+PFC!AD421+'SF6'!AD421</f>
        <v>0</v>
      </c>
      <c r="AE421" s="94">
        <f>+'CO2'!AE421+'abs CO2'!AE421+'CH4'!AE421*PCG!$C$5+N2O!AE421*PCG!$C$6+HFC!AE421+PFC!AE421+'SF6'!AE421</f>
        <v>0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-0.98742198764796407</v>
      </c>
      <c r="D423" s="94">
        <f>+'CO2'!D423+'abs CO2'!D423+'CH4'!D423*PCG!$C$5+N2O!D423*PCG!$C$6+HFC!D423+PFC!D423+'SF6'!D423</f>
        <v>-1.3393212035161601</v>
      </c>
      <c r="E423" s="94">
        <f>+'CO2'!E423+'abs CO2'!E423+'CH4'!E423*PCG!$C$5+N2O!E423*PCG!$C$6+HFC!E423+PFC!E423+'SF6'!E423</f>
        <v>-0.88837871821737913</v>
      </c>
      <c r="F423" s="94">
        <f>+'CO2'!F423+'abs CO2'!F423+'CH4'!F423*PCG!$C$5+N2O!F423*PCG!$C$6+HFC!F423+PFC!F423+'SF6'!F423</f>
        <v>-0.74016014379909145</v>
      </c>
      <c r="G423" s="94">
        <f>+'CO2'!G423+'abs CO2'!G423+'CH4'!G423*PCG!$C$5+N2O!G423*PCG!$C$6+HFC!G423+PFC!G423+'SF6'!G423</f>
        <v>-0.91845972089233252</v>
      </c>
      <c r="H423" s="94">
        <f>+'CO2'!H423+'abs CO2'!H423+'CH4'!H423*PCG!$C$5+N2O!H423*PCG!$C$6+HFC!H423+PFC!H423+'SF6'!H423</f>
        <v>-1.0894255721139687</v>
      </c>
      <c r="I423" s="94">
        <f>+'CO2'!I423+'abs CO2'!I423+'CH4'!I423*PCG!$C$5+N2O!I423*PCG!$C$6+HFC!I423+PFC!I423+'SF6'!I423</f>
        <v>-0.37421961267644865</v>
      </c>
      <c r="J423" s="94">
        <f>+'CO2'!J423+'abs CO2'!J423+'CH4'!J423*PCG!$C$5+N2O!J423*PCG!$C$6+HFC!J423+PFC!J423+'SF6'!J423</f>
        <v>-1.211203912179617</v>
      </c>
      <c r="K423" s="94">
        <f>+'CO2'!K423+'abs CO2'!K423+'CH4'!K423*PCG!$C$5+N2O!K423*PCG!$C$6+HFC!K423+PFC!K423+'SF6'!K423</f>
        <v>-1.7251873300854461</v>
      </c>
      <c r="L423" s="94">
        <f>+'CO2'!L423+'abs CO2'!L423+'CH4'!L423*PCG!$C$5+N2O!L423*PCG!$C$6+HFC!L423+PFC!L423+'SF6'!L423</f>
        <v>-2.7225608967494233</v>
      </c>
      <c r="M423" s="94">
        <f>+'CO2'!M423+'abs CO2'!M423+'CH4'!M423*PCG!$C$5+N2O!M423*PCG!$C$6+HFC!M423+PFC!M423+'SF6'!M423</f>
        <v>-3.6559741997033464</v>
      </c>
      <c r="N423" s="94">
        <f>+'CO2'!N423+'abs CO2'!N423+'CH4'!N423*PCG!$C$5+N2O!N423*PCG!$C$6+HFC!N423+PFC!N423+'SF6'!N423</f>
        <v>-6.1770732570386322</v>
      </c>
      <c r="O423" s="94">
        <f>+'CO2'!O423+'abs CO2'!O423+'CH4'!O423*PCG!$C$5+N2O!O423*PCG!$C$6+HFC!O423+PFC!O423+'SF6'!O423</f>
        <v>-12.699915661282734</v>
      </c>
      <c r="P423" s="94">
        <f>+'CO2'!P423+'abs CO2'!P423+'CH4'!P423*PCG!$C$5+N2O!P423*PCG!$C$6+HFC!P423+PFC!P423+'SF6'!P423</f>
        <v>-3.5660721846075036</v>
      </c>
      <c r="Q423" s="94">
        <f>+'CO2'!Q423+'abs CO2'!Q423+'CH4'!Q423*PCG!$C$5+N2O!Q423*PCG!$C$6+HFC!Q423+PFC!Q423+'SF6'!Q423</f>
        <v>-0.84949216179054177</v>
      </c>
      <c r="R423" s="94">
        <f>+'CO2'!R423+'abs CO2'!R423+'CH4'!R423*PCG!$C$5+N2O!R423*PCG!$C$6+HFC!R423+PFC!R423+'SF6'!R423</f>
        <v>-3.9142024635304549</v>
      </c>
      <c r="S423" s="94">
        <f>+'CO2'!S423+'abs CO2'!S423+'CH4'!S423*PCG!$C$5+N2O!S423*PCG!$C$6+HFC!S423+PFC!S423+'SF6'!S423</f>
        <v>-4.220723507863763</v>
      </c>
      <c r="T423" s="94">
        <f>+'CO2'!T423+'abs CO2'!T423+'CH4'!T423*PCG!$C$5+N2O!T423*PCG!$C$6+HFC!T423+PFC!T423+'SF6'!T423</f>
        <v>-4.4480178131958095</v>
      </c>
      <c r="U423" s="94">
        <f>+'CO2'!U423+'abs CO2'!U423+'CH4'!U423*PCG!$C$5+N2O!U423*PCG!$C$6+HFC!U423+PFC!U423+'SF6'!U423</f>
        <v>-0.17059505622105781</v>
      </c>
      <c r="V423" s="94">
        <f>+'CO2'!V423+'abs CO2'!V423+'CH4'!V423*PCG!$C$5+N2O!V423*PCG!$C$6+HFC!V423+PFC!V423+'SF6'!V423</f>
        <v>0</v>
      </c>
      <c r="W423" s="94">
        <f>+'CO2'!W423+'abs CO2'!W423+'CH4'!W423*PCG!$C$5+N2O!W423*PCG!$C$6+HFC!W423+PFC!W423+'SF6'!W423</f>
        <v>-6.7649622392586837</v>
      </c>
      <c r="X423" s="94">
        <f>+'CO2'!X423+'abs CO2'!X423+'CH4'!X423*PCG!$C$5+N2O!X423*PCG!$C$6+HFC!X423+PFC!X423+'SF6'!X423</f>
        <v>-9.7185477133711249</v>
      </c>
      <c r="Y423" s="94">
        <f>+'CO2'!Y423+'abs CO2'!Y423+'CH4'!Y423*PCG!$C$5+N2O!Y423*PCG!$C$6+HFC!Y423+PFC!Y423+'SF6'!Y423</f>
        <v>-1.8293869803332605</v>
      </c>
      <c r="Z423" s="94">
        <f>+'CO2'!Z423+'abs CO2'!Z423+'CH4'!Z423*PCG!$C$5+N2O!Z423*PCG!$C$6+HFC!Z423+PFC!Z423+'SF6'!Z423</f>
        <v>-0.43296520528977256</v>
      </c>
      <c r="AA423" s="94">
        <f>+'CO2'!AA423+'abs CO2'!AA423+'CH4'!AA423*PCG!$C$5+N2O!AA423*PCG!$C$6+HFC!AA423+PFC!AA423+'SF6'!AA423</f>
        <v>-1.1794445669943912</v>
      </c>
      <c r="AB423" s="94">
        <f>+'CO2'!AB423+'abs CO2'!AB423+'CH4'!AB423*PCG!$C$5+N2O!AB423*PCG!$C$6+HFC!AB423+PFC!AB423+'SF6'!AB423</f>
        <v>0</v>
      </c>
      <c r="AC423" s="94">
        <f>+'CO2'!AC423+'abs CO2'!AC423+'CH4'!AC423*PCG!$C$5+N2O!AC423*PCG!$C$6+HFC!AC423+PFC!AC423+'SF6'!AC423</f>
        <v>0</v>
      </c>
      <c r="AD423" s="94">
        <f>+'CO2'!AD423+'abs CO2'!AD423+'CH4'!AD423*PCG!$C$5+N2O!AD423*PCG!$C$6+HFC!AD423+PFC!AD423+'SF6'!AD423</f>
        <v>-0.99985062571674865</v>
      </c>
      <c r="AE423" s="94">
        <f>+'CO2'!AE423+'abs CO2'!AE423+'CH4'!AE423*PCG!$C$5+N2O!AE423*PCG!$C$6+HFC!AE423+PFC!AE423+'SF6'!AE423</f>
        <v>0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68.642513166126449</v>
      </c>
      <c r="D425" s="32">
        <f t="shared" ref="D425:AE425" si="104">+D426+D430+D431+D434</f>
        <v>69.789476143257772</v>
      </c>
      <c r="E425" s="32">
        <f t="shared" si="104"/>
        <v>100.60403161872409</v>
      </c>
      <c r="F425" s="32">
        <f t="shared" si="104"/>
        <v>102.32675239750306</v>
      </c>
      <c r="G425" s="32">
        <f t="shared" si="104"/>
        <v>104.60670394801569</v>
      </c>
      <c r="H425" s="32">
        <f t="shared" si="104"/>
        <v>107.81740043345033</v>
      </c>
      <c r="I425" s="32">
        <f t="shared" si="104"/>
        <v>105.4251057982797</v>
      </c>
      <c r="J425" s="32">
        <f t="shared" si="104"/>
        <v>110.82211200849959</v>
      </c>
      <c r="K425" s="32">
        <f t="shared" si="104"/>
        <v>115.20767409883511</v>
      </c>
      <c r="L425" s="32">
        <f t="shared" si="104"/>
        <v>117.00195419564133</v>
      </c>
      <c r="M425" s="32">
        <f t="shared" si="104"/>
        <v>125.46509542041973</v>
      </c>
      <c r="N425" s="32">
        <f t="shared" si="104"/>
        <v>119.82798454542583</v>
      </c>
      <c r="O425" s="32">
        <f t="shared" si="104"/>
        <v>111.82555065897314</v>
      </c>
      <c r="P425" s="32">
        <f t="shared" si="104"/>
        <v>123.62192290822452</v>
      </c>
      <c r="Q425" s="32">
        <f t="shared" si="104"/>
        <v>140.92354356208304</v>
      </c>
      <c r="R425" s="32">
        <f t="shared" si="104"/>
        <v>124.53114278586651</v>
      </c>
      <c r="S425" s="32">
        <f t="shared" si="104"/>
        <v>139.97173203180532</v>
      </c>
      <c r="T425" s="32">
        <f t="shared" si="104"/>
        <v>147.51877582672603</v>
      </c>
      <c r="U425" s="32">
        <f t="shared" si="104"/>
        <v>153.08921363454095</v>
      </c>
      <c r="V425" s="32">
        <f t="shared" si="104"/>
        <v>147.99765035562251</v>
      </c>
      <c r="W425" s="32">
        <f t="shared" si="104"/>
        <v>160.23702567513135</v>
      </c>
      <c r="X425" s="32">
        <f t="shared" si="104"/>
        <v>165.24686911186626</v>
      </c>
      <c r="Y425" s="32">
        <f t="shared" si="104"/>
        <v>169.29341826220309</v>
      </c>
      <c r="Z425" s="32">
        <f t="shared" si="104"/>
        <v>176.68736207177409</v>
      </c>
      <c r="AA425" s="32">
        <f t="shared" si="104"/>
        <v>194.90293733757321</v>
      </c>
      <c r="AB425" s="32">
        <f t="shared" si="104"/>
        <v>210.9473956435875</v>
      </c>
      <c r="AC425" s="32">
        <f t="shared" si="104"/>
        <v>215.70485411190185</v>
      </c>
      <c r="AD425" s="32">
        <f t="shared" si="104"/>
        <v>225.4088212776598</v>
      </c>
      <c r="AE425" s="32">
        <f t="shared" si="104"/>
        <v>237.16965523919035</v>
      </c>
    </row>
    <row r="426" spans="1:31" x14ac:dyDescent="0.2">
      <c r="A426" s="80" t="s">
        <v>723</v>
      </c>
      <c r="B426" s="4" t="s">
        <v>724</v>
      </c>
      <c r="C426" s="33">
        <f>+C427+C428+C429</f>
        <v>23.884933493052532</v>
      </c>
      <c r="D426" s="33">
        <f t="shared" ref="D426:AE426" si="105">+D427+D428+D429</f>
        <v>24.588828042627277</v>
      </c>
      <c r="E426" s="33">
        <f t="shared" si="105"/>
        <v>25.564971114195735</v>
      </c>
      <c r="F426" s="33">
        <f t="shared" si="105"/>
        <v>26.798296182669716</v>
      </c>
      <c r="G426" s="33">
        <f t="shared" si="105"/>
        <v>28.033198004646454</v>
      </c>
      <c r="H426" s="33">
        <f t="shared" si="105"/>
        <v>29.291871949278935</v>
      </c>
      <c r="I426" s="33">
        <f t="shared" si="105"/>
        <v>30.726695946139841</v>
      </c>
      <c r="J426" s="33">
        <f t="shared" si="105"/>
        <v>32.241240449194095</v>
      </c>
      <c r="K426" s="33">
        <f t="shared" si="105"/>
        <v>33.849679286163436</v>
      </c>
      <c r="L426" s="33">
        <f t="shared" si="105"/>
        <v>35.49170902106971</v>
      </c>
      <c r="M426" s="33">
        <f t="shared" si="105"/>
        <v>41.185163034633561</v>
      </c>
      <c r="N426" s="33">
        <f t="shared" si="105"/>
        <v>46.79177350326971</v>
      </c>
      <c r="O426" s="33">
        <f t="shared" si="105"/>
        <v>52.194571022910125</v>
      </c>
      <c r="P426" s="33">
        <f t="shared" si="105"/>
        <v>58.741883460003834</v>
      </c>
      <c r="Q426" s="33">
        <f t="shared" si="105"/>
        <v>65.963390500269242</v>
      </c>
      <c r="R426" s="33">
        <f t="shared" si="105"/>
        <v>73.234537651997783</v>
      </c>
      <c r="S426" s="33">
        <f t="shared" si="105"/>
        <v>80.216359802134633</v>
      </c>
      <c r="T426" s="33">
        <f t="shared" si="105"/>
        <v>87.271177363778207</v>
      </c>
      <c r="U426" s="33">
        <f t="shared" si="105"/>
        <v>94.38136602856703</v>
      </c>
      <c r="V426" s="33">
        <f t="shared" si="105"/>
        <v>99.838211826240538</v>
      </c>
      <c r="W426" s="33">
        <f t="shared" si="105"/>
        <v>106.0774337773301</v>
      </c>
      <c r="X426" s="33">
        <f t="shared" si="105"/>
        <v>111.71683497549807</v>
      </c>
      <c r="Y426" s="33">
        <f t="shared" si="105"/>
        <v>119.13069397068911</v>
      </c>
      <c r="Z426" s="33">
        <f t="shared" si="105"/>
        <v>126.10492726506129</v>
      </c>
      <c r="AA426" s="33">
        <f t="shared" si="105"/>
        <v>133.37372429736567</v>
      </c>
      <c r="AB426" s="33">
        <f t="shared" si="105"/>
        <v>140.69462523389728</v>
      </c>
      <c r="AC426" s="33">
        <f t="shared" si="105"/>
        <v>151.92174361500545</v>
      </c>
      <c r="AD426" s="33">
        <f t="shared" si="105"/>
        <v>160.17185353062075</v>
      </c>
      <c r="AE426" s="33">
        <f t="shared" si="105"/>
        <v>167.03503739000024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2.13102570854161</v>
      </c>
      <c r="F427" s="94">
        <f>+'CO2'!F427+'abs CO2'!F427+'CH4'!F427*PCG!$C$5+N2O!F427*PCG!$C$6+HFC!F427+PFC!F427+'SF6'!F427</f>
        <v>4.0489461222240841</v>
      </c>
      <c r="G427" s="94">
        <f>+'CO2'!G427+'abs CO2'!G427+'CH4'!G427*PCG!$C$5+N2O!G427*PCG!$C$6+HFC!G427+PFC!G427+'SF6'!G427</f>
        <v>5.7587831214647673</v>
      </c>
      <c r="H427" s="94">
        <f>+'CO2'!H427+'abs CO2'!H427+'CH4'!H427*PCG!$C$5+N2O!H427*PCG!$C$6+HFC!H427+PFC!H427+'SF6'!H427</f>
        <v>7.3023086828235249</v>
      </c>
      <c r="I427" s="94">
        <f>+'CO2'!I427+'abs CO2'!I427+'CH4'!I427*PCG!$C$5+N2O!I427*PCG!$C$6+HFC!I427+PFC!I427+'SF6'!I427</f>
        <v>8.8821443857516371</v>
      </c>
      <c r="J427" s="94">
        <f>+'CO2'!J427+'abs CO2'!J427+'CH4'!J427*PCG!$C$5+N2O!J427*PCG!$C$6+HFC!J427+PFC!J427+'SF6'!J427</f>
        <v>11.258645237995189</v>
      </c>
      <c r="K427" s="94">
        <f>+'CO2'!K427+'abs CO2'!K427+'CH4'!K427*PCG!$C$5+N2O!K427*PCG!$C$6+HFC!K427+PFC!K427+'SF6'!K427</f>
        <v>13.628424966250236</v>
      </c>
      <c r="L427" s="94">
        <f>+'CO2'!L427+'abs CO2'!L427+'CH4'!L427*PCG!$C$5+N2O!L427*PCG!$C$6+HFC!L427+PFC!L427+'SF6'!L427</f>
        <v>16.000663676879554</v>
      </c>
      <c r="M427" s="94">
        <f>+'CO2'!M427+'abs CO2'!M427+'CH4'!M427*PCG!$C$5+N2O!M427*PCG!$C$6+HFC!M427+PFC!M427+'SF6'!M427</f>
        <v>20.837979877095481</v>
      </c>
      <c r="N427" s="94">
        <f>+'CO2'!N427+'abs CO2'!N427+'CH4'!N427*PCG!$C$5+N2O!N427*PCG!$C$6+HFC!N427+PFC!N427+'SF6'!N427</f>
        <v>25.822658094183794</v>
      </c>
      <c r="O427" s="94">
        <f>+'CO2'!O427+'abs CO2'!O427+'CH4'!O427*PCG!$C$5+N2O!O427*PCG!$C$6+HFC!O427+PFC!O427+'SF6'!O427</f>
        <v>30.818356973958238</v>
      </c>
      <c r="P427" s="94">
        <f>+'CO2'!P427+'abs CO2'!P427+'CH4'!P427*PCG!$C$5+N2O!P427*PCG!$C$6+HFC!P427+PFC!P427+'SF6'!P427</f>
        <v>36.507283170608133</v>
      </c>
      <c r="Q427" s="94">
        <f>+'CO2'!Q427+'abs CO2'!Q427+'CH4'!Q427*PCG!$C$5+N2O!Q427*PCG!$C$6+HFC!Q427+PFC!Q427+'SF6'!Q427</f>
        <v>43.001635507031047</v>
      </c>
      <c r="R427" s="94">
        <f>+'CO2'!R427+'abs CO2'!R427+'CH4'!R427*PCG!$C$5+N2O!R427*PCG!$C$6+HFC!R427+PFC!R427+'SF6'!R427</f>
        <v>50.002187868642004</v>
      </c>
      <c r="S427" s="94">
        <f>+'CO2'!S427+'abs CO2'!S427+'CH4'!S427*PCG!$C$5+N2O!S427*PCG!$C$6+HFC!S427+PFC!S427+'SF6'!S427</f>
        <v>56.830221748076895</v>
      </c>
      <c r="T427" s="94">
        <f>+'CO2'!T427+'abs CO2'!T427+'CH4'!T427*PCG!$C$5+N2O!T427*PCG!$C$6+HFC!T427+PFC!T427+'SF6'!T427</f>
        <v>62.477392894587659</v>
      </c>
      <c r="U427" s="94">
        <f>+'CO2'!U427+'abs CO2'!U427+'CH4'!U427*PCG!$C$5+N2O!U427*PCG!$C$6+HFC!U427+PFC!U427+'SF6'!U427</f>
        <v>68.713118494637868</v>
      </c>
      <c r="V427" s="94">
        <f>+'CO2'!V427+'abs CO2'!V427+'CH4'!V427*PCG!$C$5+N2O!V427*PCG!$C$6+HFC!V427+PFC!V427+'SF6'!V427</f>
        <v>72.739283760737337</v>
      </c>
      <c r="W427" s="94">
        <f>+'CO2'!W427+'abs CO2'!W427+'CH4'!W427*PCG!$C$5+N2O!W427*PCG!$C$6+HFC!W427+PFC!W427+'SF6'!W427</f>
        <v>79.353505181255628</v>
      </c>
      <c r="X427" s="94">
        <f>+'CO2'!X427+'abs CO2'!X427+'CH4'!X427*PCG!$C$5+N2O!X427*PCG!$C$6+HFC!X427+PFC!X427+'SF6'!X427</f>
        <v>85.24610856151476</v>
      </c>
      <c r="Y427" s="94">
        <f>+'CO2'!Y427+'abs CO2'!Y427+'CH4'!Y427*PCG!$C$5+N2O!Y427*PCG!$C$6+HFC!Y427+PFC!Y427+'SF6'!Y427</f>
        <v>91.614075763979542</v>
      </c>
      <c r="Z427" s="94">
        <f>+'CO2'!Z427+'abs CO2'!Z427+'CH4'!Z427*PCG!$C$5+N2O!Z427*PCG!$C$6+HFC!Z427+PFC!Z427+'SF6'!Z427</f>
        <v>99.273882670485079</v>
      </c>
      <c r="AA427" s="94">
        <f>+'CO2'!AA427+'abs CO2'!AA427+'CH4'!AA427*PCG!$C$5+N2O!AA427*PCG!$C$6+HFC!AA427+PFC!AA427+'SF6'!AA427</f>
        <v>105.46453991490894</v>
      </c>
      <c r="AB427" s="94">
        <f>+'CO2'!AB427+'abs CO2'!AB427+'CH4'!AB427*PCG!$C$5+N2O!AB427*PCG!$C$6+HFC!AB427+PFC!AB427+'SF6'!AB427</f>
        <v>113.3994019576287</v>
      </c>
      <c r="AC427" s="94">
        <f>+'CO2'!AC427+'abs CO2'!AC427+'CH4'!AC427*PCG!$C$5+N2O!AC427*PCG!$C$6+HFC!AC427+PFC!AC427+'SF6'!AC427</f>
        <v>121.81054032715718</v>
      </c>
      <c r="AD427" s="94">
        <f>+'CO2'!AD427+'abs CO2'!AD427+'CH4'!AD427*PCG!$C$5+N2O!AD427*PCG!$C$6+HFC!AD427+PFC!AD427+'SF6'!AD427</f>
        <v>129.53887676958982</v>
      </c>
      <c r="AE427" s="94">
        <f>+'CO2'!AE427+'abs CO2'!AE427+'CH4'!AE427*PCG!$C$5+N2O!AE427*PCG!$C$6+HFC!AE427+PFC!AE427+'SF6'!AE427</f>
        <v>139.36193204086749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4.5776096398855701</v>
      </c>
      <c r="D428" s="94">
        <f>+'CO2'!D428+'abs CO2'!D428+'CH4'!D428*PCG!$C$5+N2O!D428*PCG!$C$6+HFC!D428+PFC!D428+'SF6'!D428</f>
        <v>4.7108937197677792</v>
      </c>
      <c r="E428" s="94">
        <f>+'CO2'!E428+'abs CO2'!E428+'CH4'!E428*PCG!$C$5+N2O!E428*PCG!$C$6+HFC!E428+PFC!E428+'SF6'!E428</f>
        <v>4.684853927370483</v>
      </c>
      <c r="F428" s="94">
        <f>+'CO2'!F428+'abs CO2'!F428+'CH4'!F428*PCG!$C$5+N2O!F428*PCG!$C$6+HFC!F428+PFC!F428+'SF6'!F428</f>
        <v>4.6412302552603162</v>
      </c>
      <c r="G428" s="94">
        <f>+'CO2'!G428+'abs CO2'!G428+'CH4'!G428*PCG!$C$5+N2O!G428*PCG!$C$6+HFC!G428+PFC!G428+'SF6'!G428</f>
        <v>4.5939135321334827</v>
      </c>
      <c r="H428" s="94">
        <f>+'CO2'!H428+'abs CO2'!H428+'CH4'!H428*PCG!$C$5+N2O!H428*PCG!$C$6+HFC!H428+PFC!H428+'SF6'!H428</f>
        <v>4.5335100302869398</v>
      </c>
      <c r="I428" s="94">
        <f>+'CO2'!I428+'abs CO2'!I428+'CH4'!I428*PCG!$C$5+N2O!I428*PCG!$C$6+HFC!I428+PFC!I428+'SF6'!I428</f>
        <v>4.496214432942109</v>
      </c>
      <c r="J428" s="94">
        <f>+'CO2'!J428+'abs CO2'!J428+'CH4'!J428*PCG!$C$5+N2O!J428*PCG!$C$6+HFC!J428+PFC!J428+'SF6'!J428</f>
        <v>4.3607054864903212</v>
      </c>
      <c r="K428" s="94">
        <f>+'CO2'!K428+'abs CO2'!K428+'CH4'!K428*PCG!$C$5+N2O!K428*PCG!$C$6+HFC!K428+PFC!K428+'SF6'!K428</f>
        <v>4.2472255577235973</v>
      </c>
      <c r="L428" s="94">
        <f>+'CO2'!L428+'abs CO2'!L428+'CH4'!L428*PCG!$C$5+N2O!L428*PCG!$C$6+HFC!L428+PFC!L428+'SF6'!L428</f>
        <v>4.1791625336812404</v>
      </c>
      <c r="M428" s="94">
        <f>+'CO2'!M428+'abs CO2'!M428+'CH4'!M428*PCG!$C$5+N2O!M428*PCG!$C$6+HFC!M428+PFC!M428+'SF6'!M428</f>
        <v>4.3261292717315207</v>
      </c>
      <c r="N428" s="94">
        <f>+'CO2'!N428+'abs CO2'!N428+'CH4'!N428*PCG!$C$5+N2O!N428*PCG!$C$6+HFC!N428+PFC!N428+'SF6'!N428</f>
        <v>4.5583387662973536</v>
      </c>
      <c r="O428" s="94">
        <f>+'CO2'!O428+'abs CO2'!O428+'CH4'!O428*PCG!$C$5+N2O!O428*PCG!$C$6+HFC!O428+PFC!O428+'SF6'!O428</f>
        <v>4.5808729178709759</v>
      </c>
      <c r="P428" s="94">
        <f>+'CO2'!P428+'abs CO2'!P428+'CH4'!P428*PCG!$C$5+N2O!P428*PCG!$C$6+HFC!P428+PFC!P428+'SF6'!P428</f>
        <v>4.7219745617391329</v>
      </c>
      <c r="Q428" s="94">
        <f>+'CO2'!Q428+'abs CO2'!Q428+'CH4'!Q428*PCG!$C$5+N2O!Q428*PCG!$C$6+HFC!Q428+PFC!Q428+'SF6'!Q428</f>
        <v>4.86020603519846</v>
      </c>
      <c r="R428" s="94">
        <f>+'CO2'!R428+'abs CO2'!R428+'CH4'!R428*PCG!$C$5+N2O!R428*PCG!$C$6+HFC!R428+PFC!R428+'SF6'!R428</f>
        <v>4.8585329608937728</v>
      </c>
      <c r="S428" s="94">
        <f>+'CO2'!S428+'abs CO2'!S428+'CH4'!S428*PCG!$C$5+N2O!S428*PCG!$C$6+HFC!S428+PFC!S428+'SF6'!S428</f>
        <v>4.8623538289052597</v>
      </c>
      <c r="T428" s="94">
        <f>+'CO2'!T428+'abs CO2'!T428+'CH4'!T428*PCG!$C$5+N2O!T428*PCG!$C$6+HFC!T428+PFC!T428+'SF6'!T428</f>
        <v>5.3398218270390352</v>
      </c>
      <c r="U428" s="94">
        <f>+'CO2'!U428+'abs CO2'!U428+'CH4'!U428*PCG!$C$5+N2O!U428*PCG!$C$6+HFC!U428+PFC!U428+'SF6'!U428</f>
        <v>5.8829566750386766</v>
      </c>
      <c r="V428" s="94">
        <f>+'CO2'!V428+'abs CO2'!V428+'CH4'!V428*PCG!$C$5+N2O!V428*PCG!$C$6+HFC!V428+PFC!V428+'SF6'!V428</f>
        <v>5.8524808091391591</v>
      </c>
      <c r="W428" s="94">
        <f>+'CO2'!W428+'abs CO2'!W428+'CH4'!W428*PCG!$C$5+N2O!W428*PCG!$C$6+HFC!W428+PFC!W428+'SF6'!W428</f>
        <v>5.3199488473860104</v>
      </c>
      <c r="X428" s="94">
        <f>+'CO2'!X428+'abs CO2'!X428+'CH4'!X428*PCG!$C$5+N2O!X428*PCG!$C$6+HFC!X428+PFC!X428+'SF6'!X428</f>
        <v>5.1135724024327578</v>
      </c>
      <c r="Y428" s="94">
        <f>+'CO2'!Y428+'abs CO2'!Y428+'CH4'!Y428*PCG!$C$5+N2O!Y428*PCG!$C$6+HFC!Y428+PFC!Y428+'SF6'!Y428</f>
        <v>5.1127281571729455</v>
      </c>
      <c r="Z428" s="94">
        <f>+'CO2'!Z428+'abs CO2'!Z428+'CH4'!Z428*PCG!$C$5+N2O!Z428*PCG!$C$6+HFC!Z428+PFC!Z428+'SF6'!Z428</f>
        <v>4.9799894049941891</v>
      </c>
      <c r="AA428" s="94">
        <f>+'CO2'!AA428+'abs CO2'!AA428+'CH4'!AA428*PCG!$C$5+N2O!AA428*PCG!$C$6+HFC!AA428+PFC!AA428+'SF6'!AA428</f>
        <v>5.0101121596807303</v>
      </c>
      <c r="AB428" s="94">
        <f>+'CO2'!AB428+'abs CO2'!AB428+'CH4'!AB428*PCG!$C$5+N2O!AB428*PCG!$C$6+HFC!AB428+PFC!AB428+'SF6'!AB428</f>
        <v>3.9453364091986769</v>
      </c>
      <c r="AC428" s="94">
        <f>+'CO2'!AC428+'abs CO2'!AC428+'CH4'!AC428*PCG!$C$5+N2O!AC428*PCG!$C$6+HFC!AC428+PFC!AC428+'SF6'!AC428</f>
        <v>4.0816226676987108</v>
      </c>
      <c r="AD428" s="94">
        <f>+'CO2'!AD428+'abs CO2'!AD428+'CH4'!AD428*PCG!$C$5+N2O!AD428*PCG!$C$6+HFC!AD428+PFC!AD428+'SF6'!AD428</f>
        <v>3.9200742975350868</v>
      </c>
      <c r="AE428" s="94">
        <f>+'CO2'!AE428+'abs CO2'!AE428+'CH4'!AE428*PCG!$C$5+N2O!AE428*PCG!$C$6+HFC!AE428+PFC!AE428+'SF6'!AE428</f>
        <v>4.5739274037042463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19.307323853166963</v>
      </c>
      <c r="D429" s="94">
        <f>+'CO2'!D429+'abs CO2'!D429+'CH4'!D429*PCG!$C$5+N2O!D429*PCG!$C$6+HFC!D429+PFC!D429+'SF6'!D429</f>
        <v>19.877934322859499</v>
      </c>
      <c r="E429" s="94">
        <f>+'CO2'!E429+'abs CO2'!E429+'CH4'!E429*PCG!$C$5+N2O!E429*PCG!$C$6+HFC!E429+PFC!E429+'SF6'!E429</f>
        <v>18.749091478283642</v>
      </c>
      <c r="F429" s="94">
        <f>+'CO2'!F429+'abs CO2'!F429+'CH4'!F429*PCG!$C$5+N2O!F429*PCG!$C$6+HFC!F429+PFC!F429+'SF6'!F429</f>
        <v>18.108119805185314</v>
      </c>
      <c r="G429" s="94">
        <f>+'CO2'!G429+'abs CO2'!G429+'CH4'!G429*PCG!$C$5+N2O!G429*PCG!$C$6+HFC!G429+PFC!G429+'SF6'!G429</f>
        <v>17.680501351048203</v>
      </c>
      <c r="H429" s="94">
        <f>+'CO2'!H429+'abs CO2'!H429+'CH4'!H429*PCG!$C$5+N2O!H429*PCG!$C$6+HFC!H429+PFC!H429+'SF6'!H429</f>
        <v>17.456053236168469</v>
      </c>
      <c r="I429" s="94">
        <f>+'CO2'!I429+'abs CO2'!I429+'CH4'!I429*PCG!$C$5+N2O!I429*PCG!$C$6+HFC!I429+PFC!I429+'SF6'!I429</f>
        <v>17.348337127446094</v>
      </c>
      <c r="J429" s="94">
        <f>+'CO2'!J429+'abs CO2'!J429+'CH4'!J429*PCG!$C$5+N2O!J429*PCG!$C$6+HFC!J429+PFC!J429+'SF6'!J429</f>
        <v>16.621889724708584</v>
      </c>
      <c r="K429" s="94">
        <f>+'CO2'!K429+'abs CO2'!K429+'CH4'!K429*PCG!$C$5+N2O!K429*PCG!$C$6+HFC!K429+PFC!K429+'SF6'!K429</f>
        <v>15.974028762189601</v>
      </c>
      <c r="L429" s="94">
        <f>+'CO2'!L429+'abs CO2'!L429+'CH4'!L429*PCG!$C$5+N2O!L429*PCG!$C$6+HFC!L429+PFC!L429+'SF6'!L429</f>
        <v>15.311882810508919</v>
      </c>
      <c r="M429" s="94">
        <f>+'CO2'!M429+'abs CO2'!M429+'CH4'!M429*PCG!$C$5+N2O!M429*PCG!$C$6+HFC!M429+PFC!M429+'SF6'!M429</f>
        <v>16.021053885806563</v>
      </c>
      <c r="N429" s="94">
        <f>+'CO2'!N429+'abs CO2'!N429+'CH4'!N429*PCG!$C$5+N2O!N429*PCG!$C$6+HFC!N429+PFC!N429+'SF6'!N429</f>
        <v>16.410776642788566</v>
      </c>
      <c r="O429" s="94">
        <f>+'CO2'!O429+'abs CO2'!O429+'CH4'!O429*PCG!$C$5+N2O!O429*PCG!$C$6+HFC!O429+PFC!O429+'SF6'!O429</f>
        <v>16.795341131080914</v>
      </c>
      <c r="P429" s="94">
        <f>+'CO2'!P429+'abs CO2'!P429+'CH4'!P429*PCG!$C$5+N2O!P429*PCG!$C$6+HFC!P429+PFC!P429+'SF6'!P429</f>
        <v>17.512625727656573</v>
      </c>
      <c r="Q429" s="94">
        <f>+'CO2'!Q429+'abs CO2'!Q429+'CH4'!Q429*PCG!$C$5+N2O!Q429*PCG!$C$6+HFC!Q429+PFC!Q429+'SF6'!Q429</f>
        <v>18.101548958039732</v>
      </c>
      <c r="R429" s="94">
        <f>+'CO2'!R429+'abs CO2'!R429+'CH4'!R429*PCG!$C$5+N2O!R429*PCG!$C$6+HFC!R429+PFC!R429+'SF6'!R429</f>
        <v>18.373816822462004</v>
      </c>
      <c r="S429" s="94">
        <f>+'CO2'!S429+'abs CO2'!S429+'CH4'!S429*PCG!$C$5+N2O!S429*PCG!$C$6+HFC!S429+PFC!S429+'SF6'!S429</f>
        <v>18.523784225152486</v>
      </c>
      <c r="T429" s="94">
        <f>+'CO2'!T429+'abs CO2'!T429+'CH4'!T429*PCG!$C$5+N2O!T429*PCG!$C$6+HFC!T429+PFC!T429+'SF6'!T429</f>
        <v>19.453962642151513</v>
      </c>
      <c r="U429" s="94">
        <f>+'CO2'!U429+'abs CO2'!U429+'CH4'!U429*PCG!$C$5+N2O!U429*PCG!$C$6+HFC!U429+PFC!U429+'SF6'!U429</f>
        <v>19.785290858890487</v>
      </c>
      <c r="V429" s="94">
        <f>+'CO2'!V429+'abs CO2'!V429+'CH4'!V429*PCG!$C$5+N2O!V429*PCG!$C$6+HFC!V429+PFC!V429+'SF6'!V429</f>
        <v>21.246447256364046</v>
      </c>
      <c r="W429" s="94">
        <f>+'CO2'!W429+'abs CO2'!W429+'CH4'!W429*PCG!$C$5+N2O!W429*PCG!$C$6+HFC!W429+PFC!W429+'SF6'!W429</f>
        <v>21.403979748688453</v>
      </c>
      <c r="X429" s="94">
        <f>+'CO2'!X429+'abs CO2'!X429+'CH4'!X429*PCG!$C$5+N2O!X429*PCG!$C$6+HFC!X429+PFC!X429+'SF6'!X429</f>
        <v>21.357154011550563</v>
      </c>
      <c r="Y429" s="94">
        <f>+'CO2'!Y429+'abs CO2'!Y429+'CH4'!Y429*PCG!$C$5+N2O!Y429*PCG!$C$6+HFC!Y429+PFC!Y429+'SF6'!Y429</f>
        <v>22.403890049536631</v>
      </c>
      <c r="Z429" s="94">
        <f>+'CO2'!Z429+'abs CO2'!Z429+'CH4'!Z429*PCG!$C$5+N2O!Z429*PCG!$C$6+HFC!Z429+PFC!Z429+'SF6'!Z429</f>
        <v>21.851055189582024</v>
      </c>
      <c r="AA429" s="94">
        <f>+'CO2'!AA429+'abs CO2'!AA429+'CH4'!AA429*PCG!$C$5+N2O!AA429*PCG!$C$6+HFC!AA429+PFC!AA429+'SF6'!AA429</f>
        <v>22.899072222775995</v>
      </c>
      <c r="AB429" s="94">
        <f>+'CO2'!AB429+'abs CO2'!AB429+'CH4'!AB429*PCG!$C$5+N2O!AB429*PCG!$C$6+HFC!AB429+PFC!AB429+'SF6'!AB429</f>
        <v>23.349886867069909</v>
      </c>
      <c r="AC429" s="94">
        <f>+'CO2'!AC429+'abs CO2'!AC429+'CH4'!AC429*PCG!$C$5+N2O!AC429*PCG!$C$6+HFC!AC429+PFC!AC429+'SF6'!AC429</f>
        <v>26.029580620149567</v>
      </c>
      <c r="AD429" s="94">
        <f>+'CO2'!AD429+'abs CO2'!AD429+'CH4'!AD429*PCG!$C$5+N2O!AD429*PCG!$C$6+HFC!AD429+PFC!AD429+'SF6'!AD429</f>
        <v>26.712902463495848</v>
      </c>
      <c r="AE429" s="94">
        <f>+'CO2'!AE429+'abs CO2'!AE429+'CH4'!AE429*PCG!$C$5+N2O!AE429*PCG!$C$6+HFC!AE429+PFC!AE429+'SF6'!AE429</f>
        <v>23.09917794542849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1.1017753124999998E-2</v>
      </c>
      <c r="W430" s="94">
        <f>+'CO2'!W430+'abs CO2'!W430+'CH4'!W430*PCG!$C$5+N2O!W430*PCG!$C$6+HFC!W430+PFC!W430+'SF6'!W430</f>
        <v>1.1017753125E-2</v>
      </c>
      <c r="X430" s="94">
        <f>+'CO2'!X430+'abs CO2'!X430+'CH4'!X430*PCG!$C$5+N2O!X430*PCG!$C$6+HFC!X430+PFC!X430+'SF6'!X430</f>
        <v>1.1017753125000002E-2</v>
      </c>
      <c r="Y430" s="94">
        <f>+'CO2'!Y430+'abs CO2'!Y430+'CH4'!Y430*PCG!$C$5+N2O!Y430*PCG!$C$6+HFC!Y430+PFC!Y430+'SF6'!Y430</f>
        <v>1.1017753124999998E-2</v>
      </c>
      <c r="Z430" s="94">
        <f>+'CO2'!Z430+'abs CO2'!Z430+'CH4'!Z430*PCG!$C$5+N2O!Z430*PCG!$C$6+HFC!Z430+PFC!Z430+'SF6'!Z430</f>
        <v>1.1017753125000002E-2</v>
      </c>
      <c r="AA430" s="94">
        <f>+'CO2'!AA430+'abs CO2'!AA430+'CH4'!AA430*PCG!$C$5+N2O!AA430*PCG!$C$6+HFC!AA430+PFC!AA430+'SF6'!AA430</f>
        <v>1.1017753124999998E-2</v>
      </c>
      <c r="AB430" s="94">
        <f>+'CO2'!AB430+'abs CO2'!AB430+'CH4'!AB430*PCG!$C$5+N2O!AB430*PCG!$C$6+HFC!AB430+PFC!AB430+'SF6'!AB430</f>
        <v>1.1017753124999998E-2</v>
      </c>
      <c r="AC430" s="94">
        <f>+'CO2'!AC430+'abs CO2'!AC430+'CH4'!AC430*PCG!$C$5+N2O!AC430*PCG!$C$6+HFC!AC430+PFC!AC430+'SF6'!AC430</f>
        <v>1.1017753124999998E-2</v>
      </c>
      <c r="AD430" s="94">
        <f>+'CO2'!AD430+'abs CO2'!AD430+'CH4'!AD430*PCG!$C$5+N2O!AD430*PCG!$C$6+HFC!AD430+PFC!AD430+'SF6'!AD430</f>
        <v>1.1017753124999998E-2</v>
      </c>
      <c r="AE430" s="94">
        <f>+'CO2'!AE430+'abs CO2'!AE430+'CH4'!AE430*PCG!$C$5+N2O!AE430*PCG!$C$6+HFC!AE430+PFC!AE430+'SF6'!AE430</f>
        <v>1.1017753124999998E-2</v>
      </c>
    </row>
    <row r="431" spans="1:31" x14ac:dyDescent="0.2">
      <c r="A431" s="80" t="s">
        <v>730</v>
      </c>
      <c r="B431" s="4" t="s">
        <v>731</v>
      </c>
      <c r="C431" s="33">
        <f>+C432+C433</f>
        <v>3.0131315198348672</v>
      </c>
      <c r="D431" s="33">
        <f t="shared" ref="D431:AE431" si="106">+D432+D433</f>
        <v>3.0665532563198887</v>
      </c>
      <c r="E431" s="33">
        <f t="shared" si="106"/>
        <v>3.3654902420784918</v>
      </c>
      <c r="F431" s="33">
        <f t="shared" si="106"/>
        <v>3.3932446768423308</v>
      </c>
      <c r="G431" s="33">
        <f t="shared" si="106"/>
        <v>3.3999712626172136</v>
      </c>
      <c r="H431" s="33">
        <f t="shared" si="106"/>
        <v>3.4615932898054518</v>
      </c>
      <c r="I431" s="33">
        <f t="shared" si="106"/>
        <v>3.5062652303773842</v>
      </c>
      <c r="J431" s="33">
        <f t="shared" si="106"/>
        <v>3.5603603196083049</v>
      </c>
      <c r="K431" s="33">
        <f t="shared" si="106"/>
        <v>3.5686021201024709</v>
      </c>
      <c r="L431" s="33">
        <f t="shared" si="106"/>
        <v>3.5041522999503978</v>
      </c>
      <c r="M431" s="33">
        <f t="shared" si="106"/>
        <v>3.5262505102134734</v>
      </c>
      <c r="N431" s="33">
        <f t="shared" si="106"/>
        <v>3.5247402562382546</v>
      </c>
      <c r="O431" s="33">
        <f t="shared" si="106"/>
        <v>4.1480453576529435</v>
      </c>
      <c r="P431" s="33">
        <f t="shared" si="106"/>
        <v>4.5152940857676924</v>
      </c>
      <c r="Q431" s="33">
        <f t="shared" si="106"/>
        <v>4.5986968142634002</v>
      </c>
      <c r="R431" s="33">
        <f t="shared" si="106"/>
        <v>4.5225163490390221</v>
      </c>
      <c r="S431" s="33">
        <f t="shared" si="106"/>
        <v>4.606322550522421</v>
      </c>
      <c r="T431" s="33">
        <f t="shared" si="106"/>
        <v>4.6925952238181159</v>
      </c>
      <c r="U431" s="33">
        <f t="shared" si="106"/>
        <v>4.7213906628036746</v>
      </c>
      <c r="V431" s="33">
        <f t="shared" si="106"/>
        <v>4.5031912036519195</v>
      </c>
      <c r="W431" s="33">
        <f t="shared" si="106"/>
        <v>4.28773270978939</v>
      </c>
      <c r="X431" s="33">
        <f t="shared" si="106"/>
        <v>4.3396506647885671</v>
      </c>
      <c r="Y431" s="33">
        <f t="shared" si="106"/>
        <v>4.6086414855963032</v>
      </c>
      <c r="Z431" s="33">
        <f t="shared" si="106"/>
        <v>4.8519507146807515</v>
      </c>
      <c r="AA431" s="33">
        <f t="shared" si="106"/>
        <v>4.8741876681850114</v>
      </c>
      <c r="AB431" s="33">
        <f t="shared" si="106"/>
        <v>5.9899975945237625</v>
      </c>
      <c r="AC431" s="33">
        <f t="shared" si="106"/>
        <v>5.6563950151882203</v>
      </c>
      <c r="AD431" s="33">
        <f t="shared" si="106"/>
        <v>5.6110223881371377</v>
      </c>
      <c r="AE431" s="33">
        <f t="shared" si="106"/>
        <v>6.5000137967960114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0</v>
      </c>
      <c r="G432" s="94">
        <f>+'CO2'!G432+'abs CO2'!G432+'CH4'!G432*PCG!$C$5+N2O!G432*PCG!$C$6+HFC!G432+PFC!G432+'SF6'!G432</f>
        <v>0</v>
      </c>
      <c r="H432" s="94">
        <f>+'CO2'!H432+'abs CO2'!H432+'CH4'!H432*PCG!$C$5+N2O!H432*PCG!$C$6+HFC!H432+PFC!H432+'SF6'!H432</f>
        <v>0</v>
      </c>
      <c r="I432" s="94">
        <f>+'CO2'!I432+'abs CO2'!I432+'CH4'!I432*PCG!$C$5+N2O!I432*PCG!$C$6+HFC!I432+PFC!I432+'SF6'!I432</f>
        <v>0</v>
      </c>
      <c r="J432" s="94">
        <f>+'CO2'!J432+'abs CO2'!J432+'CH4'!J432*PCG!$C$5+N2O!J432*PCG!$C$6+HFC!J432+PFC!J432+'SF6'!J432</f>
        <v>0</v>
      </c>
      <c r="K432" s="94">
        <f>+'CO2'!K432+'abs CO2'!K432+'CH4'!K432*PCG!$C$5+N2O!K432*PCG!$C$6+HFC!K432+PFC!K432+'SF6'!K432</f>
        <v>0</v>
      </c>
      <c r="L432" s="94">
        <f>+'CO2'!L432+'abs CO2'!L432+'CH4'!L432*PCG!$C$5+N2O!L432*PCG!$C$6+HFC!L432+PFC!L432+'SF6'!L432</f>
        <v>0</v>
      </c>
      <c r="M432" s="94">
        <f>+'CO2'!M432+'abs CO2'!M432+'CH4'!M432*PCG!$C$5+N2O!M432*PCG!$C$6+HFC!M432+PFC!M432+'SF6'!M432</f>
        <v>0</v>
      </c>
      <c r="N432" s="94">
        <f>+'CO2'!N432+'abs CO2'!N432+'CH4'!N432*PCG!$C$5+N2O!N432*PCG!$C$6+HFC!N432+PFC!N432+'SF6'!N432</f>
        <v>0</v>
      </c>
      <c r="O432" s="94">
        <f>+'CO2'!O432+'abs CO2'!O432+'CH4'!O432*PCG!$C$5+N2O!O432*PCG!$C$6+HFC!O432+PFC!O432+'SF6'!O432</f>
        <v>0</v>
      </c>
      <c r="P432" s="94">
        <f>+'CO2'!P432+'abs CO2'!P432+'CH4'!P432*PCG!$C$5+N2O!P432*PCG!$C$6+HFC!P432+PFC!P432+'SF6'!P432</f>
        <v>0</v>
      </c>
      <c r="Q432" s="94">
        <f>+'CO2'!Q432+'abs CO2'!Q432+'CH4'!Q432*PCG!$C$5+N2O!Q432*PCG!$C$6+HFC!Q432+PFC!Q432+'SF6'!Q432</f>
        <v>0</v>
      </c>
      <c r="R432" s="94">
        <f>+'CO2'!R432+'abs CO2'!R432+'CH4'!R432*PCG!$C$5+N2O!R432*PCG!$C$6+HFC!R432+PFC!R432+'SF6'!R432</f>
        <v>0</v>
      </c>
      <c r="S432" s="94">
        <f>+'CO2'!S432+'abs CO2'!S432+'CH4'!S432*PCG!$C$5+N2O!S432*PCG!$C$6+HFC!S432+PFC!S432+'SF6'!S432</f>
        <v>0</v>
      </c>
      <c r="T432" s="94">
        <f>+'CO2'!T432+'abs CO2'!T432+'CH4'!T432*PCG!$C$5+N2O!T432*PCG!$C$6+HFC!T432+PFC!T432+'SF6'!T432</f>
        <v>0</v>
      </c>
      <c r="U432" s="94">
        <f>+'CO2'!U432+'abs CO2'!U432+'CH4'!U432*PCG!$C$5+N2O!U432*PCG!$C$6+HFC!U432+PFC!U432+'SF6'!U432</f>
        <v>0</v>
      </c>
      <c r="V432" s="94">
        <f>+'CO2'!V432+'abs CO2'!V432+'CH4'!V432*PCG!$C$5+N2O!V432*PCG!$C$6+HFC!V432+PFC!V432+'SF6'!V432</f>
        <v>0</v>
      </c>
      <c r="W432" s="94">
        <f>+'CO2'!W432+'abs CO2'!W432+'CH4'!W432*PCG!$C$5+N2O!W432*PCG!$C$6+HFC!W432+PFC!W432+'SF6'!W432</f>
        <v>0</v>
      </c>
      <c r="X432" s="94">
        <f>+'CO2'!X432+'abs CO2'!X432+'CH4'!X432*PCG!$C$5+N2O!X432*PCG!$C$6+HFC!X432+PFC!X432+'SF6'!X432</f>
        <v>0</v>
      </c>
      <c r="Y432" s="94">
        <f>+'CO2'!Y432+'abs CO2'!Y432+'CH4'!Y432*PCG!$C$5+N2O!Y432*PCG!$C$6+HFC!Y432+PFC!Y432+'SF6'!Y432</f>
        <v>0</v>
      </c>
      <c r="Z432" s="94">
        <f>+'CO2'!Z432+'abs CO2'!Z432+'CH4'!Z432*PCG!$C$5+N2O!Z432*PCG!$C$6+HFC!Z432+PFC!Z432+'SF6'!Z432</f>
        <v>0</v>
      </c>
      <c r="AA432" s="94">
        <f>+'CO2'!AA432+'abs CO2'!AA432+'CH4'!AA432*PCG!$C$5+N2O!AA432*PCG!$C$6+HFC!AA432+PFC!AA432+'SF6'!AA432</f>
        <v>0</v>
      </c>
      <c r="AB432" s="94">
        <f>+'CO2'!AB432+'abs CO2'!AB432+'CH4'!AB432*PCG!$C$5+N2O!AB432*PCG!$C$6+HFC!AB432+PFC!AB432+'SF6'!AB432</f>
        <v>0</v>
      </c>
      <c r="AC432" s="94">
        <f>+'CO2'!AC432+'abs CO2'!AC432+'CH4'!AC432*PCG!$C$5+N2O!AC432*PCG!$C$6+HFC!AC432+PFC!AC432+'SF6'!AC432</f>
        <v>0</v>
      </c>
      <c r="AD432" s="94">
        <f>+'CO2'!AD432+'abs CO2'!AD432+'CH4'!AD432*PCG!$C$5+N2O!AD432*PCG!$C$6+HFC!AD432+PFC!AD432+'SF6'!AD432</f>
        <v>0</v>
      </c>
      <c r="AE432" s="94">
        <f>+'CO2'!AE432+'abs CO2'!AE432+'CH4'!AE432*PCG!$C$5+N2O!AE432*PCG!$C$6+HFC!AE432+PFC!AE432+'SF6'!AE432</f>
        <v>0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3.0131315198348672</v>
      </c>
      <c r="D433" s="94">
        <f>+'CO2'!D433+'abs CO2'!D433+'CH4'!D433*PCG!$C$5+N2O!D433*PCG!$C$6+HFC!D433+PFC!D433+'SF6'!D433</f>
        <v>3.0665532563198887</v>
      </c>
      <c r="E433" s="94">
        <f>+'CO2'!E433+'abs CO2'!E433+'CH4'!E433*PCG!$C$5+N2O!E433*PCG!$C$6+HFC!E433+PFC!E433+'SF6'!E433</f>
        <v>3.3654902420784918</v>
      </c>
      <c r="F433" s="94">
        <f>+'CO2'!F433+'abs CO2'!F433+'CH4'!F433*PCG!$C$5+N2O!F433*PCG!$C$6+HFC!F433+PFC!F433+'SF6'!F433</f>
        <v>3.3932446768423308</v>
      </c>
      <c r="G433" s="94">
        <f>+'CO2'!G433+'abs CO2'!G433+'CH4'!G433*PCG!$C$5+N2O!G433*PCG!$C$6+HFC!G433+PFC!G433+'SF6'!G433</f>
        <v>3.3999712626172136</v>
      </c>
      <c r="H433" s="94">
        <f>+'CO2'!H433+'abs CO2'!H433+'CH4'!H433*PCG!$C$5+N2O!H433*PCG!$C$6+HFC!H433+PFC!H433+'SF6'!H433</f>
        <v>3.4615932898054518</v>
      </c>
      <c r="I433" s="94">
        <f>+'CO2'!I433+'abs CO2'!I433+'CH4'!I433*PCG!$C$5+N2O!I433*PCG!$C$6+HFC!I433+PFC!I433+'SF6'!I433</f>
        <v>3.5062652303773842</v>
      </c>
      <c r="J433" s="94">
        <f>+'CO2'!J433+'abs CO2'!J433+'CH4'!J433*PCG!$C$5+N2O!J433*PCG!$C$6+HFC!J433+PFC!J433+'SF6'!J433</f>
        <v>3.5603603196083049</v>
      </c>
      <c r="K433" s="94">
        <f>+'CO2'!K433+'abs CO2'!K433+'CH4'!K433*PCG!$C$5+N2O!K433*PCG!$C$6+HFC!K433+PFC!K433+'SF6'!K433</f>
        <v>3.5686021201024709</v>
      </c>
      <c r="L433" s="94">
        <f>+'CO2'!L433+'abs CO2'!L433+'CH4'!L433*PCG!$C$5+N2O!L433*PCG!$C$6+HFC!L433+PFC!L433+'SF6'!L433</f>
        <v>3.5041522999503978</v>
      </c>
      <c r="M433" s="94">
        <f>+'CO2'!M433+'abs CO2'!M433+'CH4'!M433*PCG!$C$5+N2O!M433*PCG!$C$6+HFC!M433+PFC!M433+'SF6'!M433</f>
        <v>3.5262505102134734</v>
      </c>
      <c r="N433" s="94">
        <f>+'CO2'!N433+'abs CO2'!N433+'CH4'!N433*PCG!$C$5+N2O!N433*PCG!$C$6+HFC!N433+PFC!N433+'SF6'!N433</f>
        <v>3.5247402562382546</v>
      </c>
      <c r="O433" s="94">
        <f>+'CO2'!O433+'abs CO2'!O433+'CH4'!O433*PCG!$C$5+N2O!O433*PCG!$C$6+HFC!O433+PFC!O433+'SF6'!O433</f>
        <v>4.1480453576529435</v>
      </c>
      <c r="P433" s="94">
        <f>+'CO2'!P433+'abs CO2'!P433+'CH4'!P433*PCG!$C$5+N2O!P433*PCG!$C$6+HFC!P433+PFC!P433+'SF6'!P433</f>
        <v>4.5152940857676924</v>
      </c>
      <c r="Q433" s="94">
        <f>+'CO2'!Q433+'abs CO2'!Q433+'CH4'!Q433*PCG!$C$5+N2O!Q433*PCG!$C$6+HFC!Q433+PFC!Q433+'SF6'!Q433</f>
        <v>4.5986968142634002</v>
      </c>
      <c r="R433" s="94">
        <f>+'CO2'!R433+'abs CO2'!R433+'CH4'!R433*PCG!$C$5+N2O!R433*PCG!$C$6+HFC!R433+PFC!R433+'SF6'!R433</f>
        <v>4.5225163490390221</v>
      </c>
      <c r="S433" s="94">
        <f>+'CO2'!S433+'abs CO2'!S433+'CH4'!S433*PCG!$C$5+N2O!S433*PCG!$C$6+HFC!S433+PFC!S433+'SF6'!S433</f>
        <v>4.606322550522421</v>
      </c>
      <c r="T433" s="94">
        <f>+'CO2'!T433+'abs CO2'!T433+'CH4'!T433*PCG!$C$5+N2O!T433*PCG!$C$6+HFC!T433+PFC!T433+'SF6'!T433</f>
        <v>4.6925952238181159</v>
      </c>
      <c r="U433" s="94">
        <f>+'CO2'!U433+'abs CO2'!U433+'CH4'!U433*PCG!$C$5+N2O!U433*PCG!$C$6+HFC!U433+PFC!U433+'SF6'!U433</f>
        <v>4.7213906628036746</v>
      </c>
      <c r="V433" s="94">
        <f>+'CO2'!V433+'abs CO2'!V433+'CH4'!V433*PCG!$C$5+N2O!V433*PCG!$C$6+HFC!V433+PFC!V433+'SF6'!V433</f>
        <v>4.5031912036519195</v>
      </c>
      <c r="W433" s="94">
        <f>+'CO2'!W433+'abs CO2'!W433+'CH4'!W433*PCG!$C$5+N2O!W433*PCG!$C$6+HFC!W433+PFC!W433+'SF6'!W433</f>
        <v>4.28773270978939</v>
      </c>
      <c r="X433" s="94">
        <f>+'CO2'!X433+'abs CO2'!X433+'CH4'!X433*PCG!$C$5+N2O!X433*PCG!$C$6+HFC!X433+PFC!X433+'SF6'!X433</f>
        <v>4.3396506647885671</v>
      </c>
      <c r="Y433" s="94">
        <f>+'CO2'!Y433+'abs CO2'!Y433+'CH4'!Y433*PCG!$C$5+N2O!Y433*PCG!$C$6+HFC!Y433+PFC!Y433+'SF6'!Y433</f>
        <v>4.6086414855963032</v>
      </c>
      <c r="Z433" s="94">
        <f>+'CO2'!Z433+'abs CO2'!Z433+'CH4'!Z433*PCG!$C$5+N2O!Z433*PCG!$C$6+HFC!Z433+PFC!Z433+'SF6'!Z433</f>
        <v>4.8519507146807515</v>
      </c>
      <c r="AA433" s="94">
        <f>+'CO2'!AA433+'abs CO2'!AA433+'CH4'!AA433*PCG!$C$5+N2O!AA433*PCG!$C$6+HFC!AA433+PFC!AA433+'SF6'!AA433</f>
        <v>4.8741876681850114</v>
      </c>
      <c r="AB433" s="94">
        <f>+'CO2'!AB433+'abs CO2'!AB433+'CH4'!AB433*PCG!$C$5+N2O!AB433*PCG!$C$6+HFC!AB433+PFC!AB433+'SF6'!AB433</f>
        <v>5.9899975945237625</v>
      </c>
      <c r="AC433" s="94">
        <f>+'CO2'!AC433+'abs CO2'!AC433+'CH4'!AC433*PCG!$C$5+N2O!AC433*PCG!$C$6+HFC!AC433+PFC!AC433+'SF6'!AC433</f>
        <v>5.6563950151882203</v>
      </c>
      <c r="AD433" s="94">
        <f>+'CO2'!AD433+'abs CO2'!AD433+'CH4'!AD433*PCG!$C$5+N2O!AD433*PCG!$C$6+HFC!AD433+PFC!AD433+'SF6'!AD433</f>
        <v>5.6110223881371377</v>
      </c>
      <c r="AE433" s="94">
        <f>+'CO2'!AE433+'abs CO2'!AE433+'CH4'!AE433*PCG!$C$5+N2O!AE433*PCG!$C$6+HFC!AE433+PFC!AE433+'SF6'!AE433</f>
        <v>6.5000137967960114</v>
      </c>
    </row>
    <row r="434" spans="1:31" x14ac:dyDescent="0.2">
      <c r="A434" s="80" t="s">
        <v>736</v>
      </c>
      <c r="B434" s="4" t="s">
        <v>737</v>
      </c>
      <c r="C434" s="33">
        <f>+C435+C436</f>
        <v>41.744448153239048</v>
      </c>
      <c r="D434" s="33">
        <f t="shared" ref="D434:AE434" si="107">+D435+D436</f>
        <v>42.134094844310603</v>
      </c>
      <c r="E434" s="33">
        <f t="shared" si="107"/>
        <v>71.673570262449857</v>
      </c>
      <c r="F434" s="33">
        <f t="shared" si="107"/>
        <v>72.135211537991012</v>
      </c>
      <c r="G434" s="33">
        <f t="shared" si="107"/>
        <v>73.173534680752027</v>
      </c>
      <c r="H434" s="33">
        <f t="shared" si="107"/>
        <v>75.063935194365939</v>
      </c>
      <c r="I434" s="33">
        <f t="shared" si="107"/>
        <v>71.19214462176248</v>
      </c>
      <c r="J434" s="33">
        <f t="shared" si="107"/>
        <v>75.020511239697186</v>
      </c>
      <c r="K434" s="33">
        <f t="shared" si="107"/>
        <v>77.789392692569209</v>
      </c>
      <c r="L434" s="33">
        <f t="shared" si="107"/>
        <v>78.006092874621231</v>
      </c>
      <c r="M434" s="33">
        <f t="shared" si="107"/>
        <v>80.753681875572696</v>
      </c>
      <c r="N434" s="33">
        <f t="shared" si="107"/>
        <v>69.511470785917879</v>
      </c>
      <c r="O434" s="33">
        <f t="shared" si="107"/>
        <v>55.48293427841007</v>
      </c>
      <c r="P434" s="33">
        <f t="shared" si="107"/>
        <v>60.364745362452986</v>
      </c>
      <c r="Q434" s="33">
        <f t="shared" si="107"/>
        <v>70.361456247550393</v>
      </c>
      <c r="R434" s="33">
        <f t="shared" si="107"/>
        <v>46.774088784829701</v>
      </c>
      <c r="S434" s="33">
        <f t="shared" si="107"/>
        <v>55.14904967914827</v>
      </c>
      <c r="T434" s="33">
        <f t="shared" si="107"/>
        <v>55.555003239129711</v>
      </c>
      <c r="U434" s="33">
        <f t="shared" si="107"/>
        <v>53.986456943170261</v>
      </c>
      <c r="V434" s="33">
        <f t="shared" si="107"/>
        <v>43.645229572605054</v>
      </c>
      <c r="W434" s="33">
        <f t="shared" si="107"/>
        <v>49.860841434886844</v>
      </c>
      <c r="X434" s="33">
        <f t="shared" si="107"/>
        <v>49.179365718454605</v>
      </c>
      <c r="Y434" s="33">
        <f t="shared" si="107"/>
        <v>45.543065052792684</v>
      </c>
      <c r="Z434" s="33">
        <f t="shared" si="107"/>
        <v>45.719466338907026</v>
      </c>
      <c r="AA434" s="33">
        <f t="shared" si="107"/>
        <v>56.644007618897518</v>
      </c>
      <c r="AB434" s="33">
        <f t="shared" si="107"/>
        <v>64.25175506204144</v>
      </c>
      <c r="AC434" s="33">
        <f t="shared" si="107"/>
        <v>58.115697728583186</v>
      </c>
      <c r="AD434" s="33">
        <f t="shared" si="107"/>
        <v>59.614927605776892</v>
      </c>
      <c r="AE434" s="33">
        <f t="shared" si="107"/>
        <v>63.623586299269085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39.133626032243022</v>
      </c>
      <c r="D435" s="94">
        <f>+'CO2'!D435+'abs CO2'!D435+'CH4'!D435*PCG!$C$5+N2O!D435*PCG!$C$6+HFC!D435+PFC!D435+'SF6'!D435</f>
        <v>38.484190789063128</v>
      </c>
      <c r="E435" s="94">
        <f>+'CO2'!E435+'abs CO2'!E435+'CH4'!E435*PCG!$C$5+N2O!E435*PCG!$C$6+HFC!E435+PFC!E435+'SF6'!E435</f>
        <v>66.920143332905042</v>
      </c>
      <c r="F435" s="94">
        <f>+'CO2'!F435+'abs CO2'!F435+'CH4'!F435*PCG!$C$5+N2O!F435*PCG!$C$6+HFC!F435+PFC!F435+'SF6'!F435</f>
        <v>67.888456170031816</v>
      </c>
      <c r="G435" s="94">
        <f>+'CO2'!G435+'abs CO2'!G435+'CH4'!G435*PCG!$C$5+N2O!G435*PCG!$C$6+HFC!G435+PFC!G435+'SF6'!G435</f>
        <v>68.379271312018915</v>
      </c>
      <c r="H435" s="94">
        <f>+'CO2'!H435+'abs CO2'!H435+'CH4'!H435*PCG!$C$5+N2O!H435*PCG!$C$6+HFC!H435+PFC!H435+'SF6'!H435</f>
        <v>68.295213536772422</v>
      </c>
      <c r="I435" s="94">
        <f>+'CO2'!I435+'abs CO2'!I435+'CH4'!I435*PCG!$C$5+N2O!I435*PCG!$C$6+HFC!I435+PFC!I435+'SF6'!I435</f>
        <v>66.982845327033417</v>
      </c>
      <c r="J435" s="94">
        <f>+'CO2'!J435+'abs CO2'!J435+'CH4'!J435*PCG!$C$5+N2O!J435*PCG!$C$6+HFC!J435+PFC!J435+'SF6'!J435</f>
        <v>70.214337577723796</v>
      </c>
      <c r="K435" s="94">
        <f>+'CO2'!K435+'abs CO2'!K435+'CH4'!K435*PCG!$C$5+N2O!K435*PCG!$C$6+HFC!K435+PFC!K435+'SF6'!K435</f>
        <v>73.179311060417717</v>
      </c>
      <c r="L435" s="94">
        <f>+'CO2'!L435+'abs CO2'!L435+'CH4'!L435*PCG!$C$5+N2O!L435*PCG!$C$6+HFC!L435+PFC!L435+'SF6'!L435</f>
        <v>73.559788256414677</v>
      </c>
      <c r="M435" s="94">
        <f>+'CO2'!M435+'abs CO2'!M435+'CH4'!M435*PCG!$C$5+N2O!M435*PCG!$C$6+HFC!M435+PFC!M435+'SF6'!M435</f>
        <v>75.351702601378463</v>
      </c>
      <c r="N435" s="94">
        <f>+'CO2'!N435+'abs CO2'!N435+'CH4'!N435*PCG!$C$5+N2O!N435*PCG!$C$6+HFC!N435+PFC!N435+'SF6'!N435</f>
        <v>65.920274826028248</v>
      </c>
      <c r="O435" s="94">
        <f>+'CO2'!O435+'abs CO2'!O435+'CH4'!O435*PCG!$C$5+N2O!O435*PCG!$C$6+HFC!O435+PFC!O435+'SF6'!O435</f>
        <v>51.820498555249721</v>
      </c>
      <c r="P435" s="94">
        <f>+'CO2'!P435+'abs CO2'!P435+'CH4'!P435*PCG!$C$5+N2O!P435*PCG!$C$6+HFC!P435+PFC!P435+'SF6'!P435</f>
        <v>55.374055862985301</v>
      </c>
      <c r="Q435" s="94">
        <f>+'CO2'!Q435+'abs CO2'!Q435+'CH4'!Q435*PCG!$C$5+N2O!Q435*PCG!$C$6+HFC!Q435+PFC!Q435+'SF6'!Q435</f>
        <v>65.265314858803691</v>
      </c>
      <c r="R435" s="94">
        <f>+'CO2'!R435+'abs CO2'!R435+'CH4'!R435*PCG!$C$5+N2O!R435*PCG!$C$6+HFC!R435+PFC!R435+'SF6'!R435</f>
        <v>40.45879644592965</v>
      </c>
      <c r="S435" s="94">
        <f>+'CO2'!S435+'abs CO2'!S435+'CH4'!S435*PCG!$C$5+N2O!S435*PCG!$C$6+HFC!S435+PFC!S435+'SF6'!S435</f>
        <v>42.843791160617215</v>
      </c>
      <c r="T435" s="94">
        <f>+'CO2'!T435+'abs CO2'!T435+'CH4'!T435*PCG!$C$5+N2O!T435*PCG!$C$6+HFC!T435+PFC!T435+'SF6'!T435</f>
        <v>41.036853985641194</v>
      </c>
      <c r="U435" s="94">
        <f>+'CO2'!U435+'abs CO2'!U435+'CH4'!U435*PCG!$C$5+N2O!U435*PCG!$C$6+HFC!U435+PFC!U435+'SF6'!U435</f>
        <v>39.136009682662042</v>
      </c>
      <c r="V435" s="94">
        <f>+'CO2'!V435+'abs CO2'!V435+'CH4'!V435*PCG!$C$5+N2O!V435*PCG!$C$6+HFC!V435+PFC!V435+'SF6'!V435</f>
        <v>39.90790269706708</v>
      </c>
      <c r="W435" s="94">
        <f>+'CO2'!W435+'abs CO2'!W435+'CH4'!W435*PCG!$C$5+N2O!W435*PCG!$C$6+HFC!W435+PFC!W435+'SF6'!W435</f>
        <v>37.744219635155716</v>
      </c>
      <c r="X435" s="94">
        <f>+'CO2'!X435+'abs CO2'!X435+'CH4'!X435*PCG!$C$5+N2O!X435*PCG!$C$6+HFC!X435+PFC!X435+'SF6'!X435</f>
        <v>37.537502056920573</v>
      </c>
      <c r="Y435" s="94">
        <f>+'CO2'!Y435+'abs CO2'!Y435+'CH4'!Y435*PCG!$C$5+N2O!Y435*PCG!$C$6+HFC!Y435+PFC!Y435+'SF6'!Y435</f>
        <v>36.900790173164324</v>
      </c>
      <c r="Z435" s="94">
        <f>+'CO2'!Z435+'abs CO2'!Z435+'CH4'!Z435*PCG!$C$5+N2O!Z435*PCG!$C$6+HFC!Z435+PFC!Z435+'SF6'!Z435</f>
        <v>38.747322069201374</v>
      </c>
      <c r="AA435" s="94">
        <f>+'CO2'!AA435+'abs CO2'!AA435+'CH4'!AA435*PCG!$C$5+N2O!AA435*PCG!$C$6+HFC!AA435+PFC!AA435+'SF6'!AA435</f>
        <v>41.795133721704225</v>
      </c>
      <c r="AB435" s="94">
        <f>+'CO2'!AB435+'abs CO2'!AB435+'CH4'!AB435*PCG!$C$5+N2O!AB435*PCG!$C$6+HFC!AB435+PFC!AB435+'SF6'!AB435</f>
        <v>43.43163959142889</v>
      </c>
      <c r="AC435" s="94">
        <f>+'CO2'!AC435+'abs CO2'!AC435+'CH4'!AC435*PCG!$C$5+N2O!AC435*PCG!$C$6+HFC!AC435+PFC!AC435+'SF6'!AC435</f>
        <v>42.613064293075603</v>
      </c>
      <c r="AD435" s="94">
        <f>+'CO2'!AD435+'abs CO2'!AD435+'CH4'!AD435*PCG!$C$5+N2O!AD435*PCG!$C$6+HFC!AD435+PFC!AD435+'SF6'!AD435</f>
        <v>41.459393368888186</v>
      </c>
      <c r="AE435" s="94">
        <f>+'CO2'!AE435+'abs CO2'!AE435+'CH4'!AE435*PCG!$C$5+N2O!AE435*PCG!$C$6+HFC!AE435+PFC!AE435+'SF6'!AE435</f>
        <v>41.797202454867517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2.6108221209960298</v>
      </c>
      <c r="D436" s="94">
        <f>+'CO2'!D436+'abs CO2'!D436+'CH4'!D436*PCG!$C$5+N2O!D436*PCG!$C$6+HFC!D436+PFC!D436+'SF6'!D436</f>
        <v>3.6499040552474731</v>
      </c>
      <c r="E436" s="94">
        <f>+'CO2'!E436+'abs CO2'!E436+'CH4'!E436*PCG!$C$5+N2O!E436*PCG!$C$6+HFC!E436+PFC!E436+'SF6'!E436</f>
        <v>4.7534269295448155</v>
      </c>
      <c r="F436" s="94">
        <f>+'CO2'!F436+'abs CO2'!F436+'CH4'!F436*PCG!$C$5+N2O!F436*PCG!$C$6+HFC!F436+PFC!F436+'SF6'!F436</f>
        <v>4.2467553679591994</v>
      </c>
      <c r="G436" s="94">
        <f>+'CO2'!G436+'abs CO2'!G436+'CH4'!G436*PCG!$C$5+N2O!G436*PCG!$C$6+HFC!G436+PFC!G436+'SF6'!G436</f>
        <v>4.7942633687331071</v>
      </c>
      <c r="H436" s="94">
        <f>+'CO2'!H436+'abs CO2'!H436+'CH4'!H436*PCG!$C$5+N2O!H436*PCG!$C$6+HFC!H436+PFC!H436+'SF6'!H436</f>
        <v>6.7687216575935238</v>
      </c>
      <c r="I436" s="94">
        <f>+'CO2'!I436+'abs CO2'!I436+'CH4'!I436*PCG!$C$5+N2O!I436*PCG!$C$6+HFC!I436+PFC!I436+'SF6'!I436</f>
        <v>4.2092992947290684</v>
      </c>
      <c r="J436" s="94">
        <f>+'CO2'!J436+'abs CO2'!J436+'CH4'!J436*PCG!$C$5+N2O!J436*PCG!$C$6+HFC!J436+PFC!J436+'SF6'!J436</f>
        <v>4.8061736619733848</v>
      </c>
      <c r="K436" s="94">
        <f>+'CO2'!K436+'abs CO2'!K436+'CH4'!K436*PCG!$C$5+N2O!K436*PCG!$C$6+HFC!K436+PFC!K436+'SF6'!K436</f>
        <v>4.6100816321514859</v>
      </c>
      <c r="L436" s="94">
        <f>+'CO2'!L436+'abs CO2'!L436+'CH4'!L436*PCG!$C$5+N2O!L436*PCG!$C$6+HFC!L436+PFC!L436+'SF6'!L436</f>
        <v>4.4463046182065495</v>
      </c>
      <c r="M436" s="94">
        <f>+'CO2'!M436+'abs CO2'!M436+'CH4'!M436*PCG!$C$5+N2O!M436*PCG!$C$6+HFC!M436+PFC!M436+'SF6'!M436</f>
        <v>5.401979274194237</v>
      </c>
      <c r="N436" s="94">
        <f>+'CO2'!N436+'abs CO2'!N436+'CH4'!N436*PCG!$C$5+N2O!N436*PCG!$C$6+HFC!N436+PFC!N436+'SF6'!N436</f>
        <v>3.591195959889625</v>
      </c>
      <c r="O436" s="94">
        <f>+'CO2'!O436+'abs CO2'!O436+'CH4'!O436*PCG!$C$5+N2O!O436*PCG!$C$6+HFC!O436+PFC!O436+'SF6'!O436</f>
        <v>3.6624357231603488</v>
      </c>
      <c r="P436" s="94">
        <f>+'CO2'!P436+'abs CO2'!P436+'CH4'!P436*PCG!$C$5+N2O!P436*PCG!$C$6+HFC!P436+PFC!P436+'SF6'!P436</f>
        <v>4.9906894994676874</v>
      </c>
      <c r="Q436" s="94">
        <f>+'CO2'!Q436+'abs CO2'!Q436+'CH4'!Q436*PCG!$C$5+N2O!Q436*PCG!$C$6+HFC!Q436+PFC!Q436+'SF6'!Q436</f>
        <v>5.0961413887467089</v>
      </c>
      <c r="R436" s="94">
        <f>+'CO2'!R436+'abs CO2'!R436+'CH4'!R436*PCG!$C$5+N2O!R436*PCG!$C$6+HFC!R436+PFC!R436+'SF6'!R436</f>
        <v>6.315292338900047</v>
      </c>
      <c r="S436" s="94">
        <f>+'CO2'!S436+'abs CO2'!S436+'CH4'!S436*PCG!$C$5+N2O!S436*PCG!$C$6+HFC!S436+PFC!S436+'SF6'!S436</f>
        <v>12.305258518531053</v>
      </c>
      <c r="T436" s="94">
        <f>+'CO2'!T436+'abs CO2'!T436+'CH4'!T436*PCG!$C$5+N2O!T436*PCG!$C$6+HFC!T436+PFC!T436+'SF6'!T436</f>
        <v>14.518149253488518</v>
      </c>
      <c r="U436" s="94">
        <f>+'CO2'!U436+'abs CO2'!U436+'CH4'!U436*PCG!$C$5+N2O!U436*PCG!$C$6+HFC!U436+PFC!U436+'SF6'!U436</f>
        <v>14.85044726050822</v>
      </c>
      <c r="V436" s="94">
        <f>+'CO2'!V436+'abs CO2'!V436+'CH4'!V436*PCG!$C$5+N2O!V436*PCG!$C$6+HFC!V436+PFC!V436+'SF6'!V436</f>
        <v>3.7373268755379709</v>
      </c>
      <c r="W436" s="94">
        <f>+'CO2'!W436+'abs CO2'!W436+'CH4'!W436*PCG!$C$5+N2O!W436*PCG!$C$6+HFC!W436+PFC!W436+'SF6'!W436</f>
        <v>12.11662179973113</v>
      </c>
      <c r="X436" s="94">
        <f>+'CO2'!X436+'abs CO2'!X436+'CH4'!X436*PCG!$C$5+N2O!X436*PCG!$C$6+HFC!X436+PFC!X436+'SF6'!X436</f>
        <v>11.64186366153403</v>
      </c>
      <c r="Y436" s="94">
        <f>+'CO2'!Y436+'abs CO2'!Y436+'CH4'!Y436*PCG!$C$5+N2O!Y436*PCG!$C$6+HFC!Y436+PFC!Y436+'SF6'!Y436</f>
        <v>8.6422748796283582</v>
      </c>
      <c r="Z436" s="94">
        <f>+'CO2'!Z436+'abs CO2'!Z436+'CH4'!Z436*PCG!$C$5+N2O!Z436*PCG!$C$6+HFC!Z436+PFC!Z436+'SF6'!Z436</f>
        <v>6.9721442697056544</v>
      </c>
      <c r="AA436" s="94">
        <f>+'CO2'!AA436+'abs CO2'!AA436+'CH4'!AA436*PCG!$C$5+N2O!AA436*PCG!$C$6+HFC!AA436+PFC!AA436+'SF6'!AA436</f>
        <v>14.848873897193293</v>
      </c>
      <c r="AB436" s="94">
        <f>+'CO2'!AB436+'abs CO2'!AB436+'CH4'!AB436*PCG!$C$5+N2O!AB436*PCG!$C$6+HFC!AB436+PFC!AB436+'SF6'!AB436</f>
        <v>20.820115470612549</v>
      </c>
      <c r="AC436" s="94">
        <f>+'CO2'!AC436+'abs CO2'!AC436+'CH4'!AC436*PCG!$C$5+N2O!AC436*PCG!$C$6+HFC!AC436+PFC!AC436+'SF6'!AC436</f>
        <v>15.502633435507581</v>
      </c>
      <c r="AD436" s="94">
        <f>+'CO2'!AD436+'abs CO2'!AD436+'CH4'!AD436*PCG!$C$5+N2O!AD436*PCG!$C$6+HFC!AD436+PFC!AD436+'SF6'!AD436</f>
        <v>18.155534236888705</v>
      </c>
      <c r="AE436" s="94">
        <f>+'CO2'!AE436+'abs CO2'!AE436+'CH4'!AE436*PCG!$C$5+N2O!AE436*PCG!$C$6+HFC!AE436+PFC!AE436+'SF6'!AE436</f>
        <v>21.826383844401569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1111.8603509991142</v>
      </c>
      <c r="D455" s="28">
        <f t="shared" si="110"/>
        <v>1153.7477364216304</v>
      </c>
      <c r="E455" s="28">
        <f t="shared" si="110"/>
        <v>1251.987329101707</v>
      </c>
      <c r="F455" s="28">
        <f t="shared" si="110"/>
        <v>1311.7308500054085</v>
      </c>
      <c r="G455" s="28">
        <f t="shared" si="110"/>
        <v>1407.0909353877139</v>
      </c>
      <c r="H455" s="28">
        <f t="shared" si="110"/>
        <v>1453.4513840057709</v>
      </c>
      <c r="I455" s="28">
        <f t="shared" si="110"/>
        <v>1486.3695416844721</v>
      </c>
      <c r="J455" s="28">
        <f t="shared" si="110"/>
        <v>1614.7810264666118</v>
      </c>
      <c r="K455" s="28">
        <f t="shared" si="110"/>
        <v>1647.1509009897509</v>
      </c>
      <c r="L455" s="28">
        <f t="shared" si="110"/>
        <v>1695.3045792208384</v>
      </c>
      <c r="M455" s="28">
        <f t="shared" si="110"/>
        <v>1727.7278769660313</v>
      </c>
      <c r="N455" s="28">
        <f t="shared" si="110"/>
        <v>1830.6922693751826</v>
      </c>
      <c r="O455" s="28">
        <f t="shared" si="110"/>
        <v>1872.1424954628776</v>
      </c>
      <c r="P455" s="28">
        <f t="shared" si="110"/>
        <v>1742.9425337921525</v>
      </c>
      <c r="Q455" s="28">
        <f t="shared" si="110"/>
        <v>1700.6738581216327</v>
      </c>
      <c r="R455" s="28">
        <f t="shared" si="110"/>
        <v>1822.9616924684665</v>
      </c>
      <c r="S455" s="28">
        <f t="shared" si="110"/>
        <v>1891.7547696979648</v>
      </c>
      <c r="T455" s="28">
        <f t="shared" si="110"/>
        <v>2006.4950633287863</v>
      </c>
      <c r="U455" s="28">
        <f t="shared" si="110"/>
        <v>2092.128522684277</v>
      </c>
      <c r="V455" s="28">
        <f t="shared" si="110"/>
        <v>2219.2833100431139</v>
      </c>
      <c r="W455" s="28">
        <f t="shared" si="110"/>
        <v>2345.9443975218555</v>
      </c>
      <c r="X455" s="28">
        <f t="shared" si="110"/>
        <v>2157.4558132860998</v>
      </c>
      <c r="Y455" s="28">
        <f t="shared" si="110"/>
        <v>1869.4553100216999</v>
      </c>
      <c r="Z455" s="28">
        <f t="shared" si="110"/>
        <v>2124.9869337270452</v>
      </c>
      <c r="AA455" s="28">
        <f t="shared" si="110"/>
        <v>2174.8270725034463</v>
      </c>
      <c r="AB455" s="28">
        <f t="shared" si="110"/>
        <v>2183.5081041262029</v>
      </c>
      <c r="AC455" s="28">
        <f t="shared" si="110"/>
        <v>2086.1788514399695</v>
      </c>
      <c r="AD455" s="28">
        <f t="shared" si="110"/>
        <v>2489.9951036829671</v>
      </c>
      <c r="AE455" s="28">
        <f t="shared" si="110"/>
        <v>2625.1052738485123</v>
      </c>
    </row>
    <row r="456" spans="1:31" x14ac:dyDescent="0.2">
      <c r="A456" s="6" t="s">
        <v>19</v>
      </c>
      <c r="B456" s="7" t="s">
        <v>20</v>
      </c>
      <c r="C456" s="28">
        <f>+C457+C463+C467</f>
        <v>491.33784842788907</v>
      </c>
      <c r="D456" s="28">
        <f t="shared" ref="D456:AE456" si="111">+D457+D463+D467</f>
        <v>495.82721855842817</v>
      </c>
      <c r="E456" s="28">
        <f t="shared" si="111"/>
        <v>536.30597909006894</v>
      </c>
      <c r="F456" s="28">
        <f t="shared" si="111"/>
        <v>622.53012194791143</v>
      </c>
      <c r="G456" s="28">
        <f t="shared" si="111"/>
        <v>697.45167209438955</v>
      </c>
      <c r="H456" s="28">
        <f t="shared" si="111"/>
        <v>717.52953638244571</v>
      </c>
      <c r="I456" s="28">
        <f t="shared" si="111"/>
        <v>734.76468794668813</v>
      </c>
      <c r="J456" s="28">
        <f t="shared" si="111"/>
        <v>866.6776537425161</v>
      </c>
      <c r="K456" s="28">
        <f t="shared" si="111"/>
        <v>852.56005214769834</v>
      </c>
      <c r="L456" s="28">
        <f t="shared" si="111"/>
        <v>863.6927106400708</v>
      </c>
      <c r="M456" s="28">
        <f t="shared" si="111"/>
        <v>866.77898592295219</v>
      </c>
      <c r="N456" s="28">
        <f t="shared" si="111"/>
        <v>949.42144418310704</v>
      </c>
      <c r="O456" s="28">
        <f t="shared" si="111"/>
        <v>943.73024359373426</v>
      </c>
      <c r="P456" s="28">
        <f t="shared" si="111"/>
        <v>890.91814783009931</v>
      </c>
      <c r="Q456" s="28">
        <f t="shared" si="111"/>
        <v>855.37702218572383</v>
      </c>
      <c r="R456" s="28">
        <f t="shared" si="111"/>
        <v>968.66253514913024</v>
      </c>
      <c r="S456" s="28">
        <f t="shared" si="111"/>
        <v>1036.9835612892714</v>
      </c>
      <c r="T456" s="28">
        <f t="shared" si="111"/>
        <v>1091.8764026542965</v>
      </c>
      <c r="U456" s="28">
        <f t="shared" si="111"/>
        <v>1170.7295453670508</v>
      </c>
      <c r="V456" s="28">
        <f t="shared" si="111"/>
        <v>1301.8267475060875</v>
      </c>
      <c r="W456" s="28">
        <f t="shared" si="111"/>
        <v>1415.9319375703187</v>
      </c>
      <c r="X456" s="28">
        <f t="shared" si="111"/>
        <v>1625.5206391360998</v>
      </c>
      <c r="Y456" s="28">
        <f t="shared" si="111"/>
        <v>1425.0956401685125</v>
      </c>
      <c r="Z456" s="28">
        <f t="shared" si="111"/>
        <v>1679.0717519058308</v>
      </c>
      <c r="AA456" s="28">
        <f t="shared" si="111"/>
        <v>1685.8660171058443</v>
      </c>
      <c r="AB456" s="28">
        <f t="shared" si="111"/>
        <v>1692.753860936853</v>
      </c>
      <c r="AC456" s="28">
        <f t="shared" si="111"/>
        <v>1551.8532579179368</v>
      </c>
      <c r="AD456" s="28">
        <f t="shared" si="111"/>
        <v>1835.1718326315345</v>
      </c>
      <c r="AE456" s="28">
        <f t="shared" si="111"/>
        <v>1953.9184183930388</v>
      </c>
    </row>
    <row r="457" spans="1:31" x14ac:dyDescent="0.2">
      <c r="A457" s="8" t="s">
        <v>23</v>
      </c>
      <c r="B457" s="4" t="s">
        <v>24</v>
      </c>
      <c r="C457" s="21">
        <f>+C458+C459+C460+C461+C462</f>
        <v>491.33784842788907</v>
      </c>
      <c r="D457" s="21">
        <f t="shared" ref="D457:AE457" si="112">+D458+D459+D460+D461+D462</f>
        <v>495.82721855842817</v>
      </c>
      <c r="E457" s="21">
        <f t="shared" si="112"/>
        <v>536.30597909006894</v>
      </c>
      <c r="F457" s="21">
        <f t="shared" si="112"/>
        <v>622.53012194791143</v>
      </c>
      <c r="G457" s="21">
        <f t="shared" si="112"/>
        <v>697.45167209438955</v>
      </c>
      <c r="H457" s="21">
        <f t="shared" si="112"/>
        <v>717.52953638244571</v>
      </c>
      <c r="I457" s="21">
        <f t="shared" si="112"/>
        <v>734.76468794668813</v>
      </c>
      <c r="J457" s="21">
        <f t="shared" si="112"/>
        <v>866.6776537425161</v>
      </c>
      <c r="K457" s="21">
        <f t="shared" si="112"/>
        <v>852.56005214769834</v>
      </c>
      <c r="L457" s="21">
        <f t="shared" si="112"/>
        <v>863.6927106400708</v>
      </c>
      <c r="M457" s="21">
        <f t="shared" si="112"/>
        <v>866.77898592295219</v>
      </c>
      <c r="N457" s="21">
        <f t="shared" si="112"/>
        <v>949.42144418310704</v>
      </c>
      <c r="O457" s="21">
        <f t="shared" si="112"/>
        <v>943.73024359373426</v>
      </c>
      <c r="P457" s="21">
        <f t="shared" si="112"/>
        <v>890.91814783009931</v>
      </c>
      <c r="Q457" s="21">
        <f t="shared" si="112"/>
        <v>855.37702218572383</v>
      </c>
      <c r="R457" s="21">
        <f t="shared" si="112"/>
        <v>968.66253514913024</v>
      </c>
      <c r="S457" s="21">
        <f t="shared" si="112"/>
        <v>1036.9835612892714</v>
      </c>
      <c r="T457" s="21">
        <f t="shared" si="112"/>
        <v>1091.8764026542965</v>
      </c>
      <c r="U457" s="21">
        <f t="shared" si="112"/>
        <v>1170.7295453670508</v>
      </c>
      <c r="V457" s="21">
        <f t="shared" si="112"/>
        <v>1301.8267475060875</v>
      </c>
      <c r="W457" s="21">
        <f t="shared" si="112"/>
        <v>1415.9319375703187</v>
      </c>
      <c r="X457" s="21">
        <f t="shared" si="112"/>
        <v>1625.5206391360998</v>
      </c>
      <c r="Y457" s="21">
        <f t="shared" si="112"/>
        <v>1425.0956401685125</v>
      </c>
      <c r="Z457" s="21">
        <f t="shared" si="112"/>
        <v>1679.0717519058308</v>
      </c>
      <c r="AA457" s="21">
        <f t="shared" si="112"/>
        <v>1685.8660171058443</v>
      </c>
      <c r="AB457" s="21">
        <f t="shared" si="112"/>
        <v>1692.753860936853</v>
      </c>
      <c r="AC457" s="21">
        <f t="shared" si="112"/>
        <v>1551.8532579179368</v>
      </c>
      <c r="AD457" s="21">
        <f t="shared" si="112"/>
        <v>1835.1718326315345</v>
      </c>
      <c r="AE457" s="21">
        <f t="shared" si="112"/>
        <v>1953.9184183930388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3">+D8</f>
        <v>0</v>
      </c>
      <c r="E458" s="37">
        <f t="shared" si="113"/>
        <v>0</v>
      </c>
      <c r="F458" s="37">
        <f t="shared" si="113"/>
        <v>0</v>
      </c>
      <c r="G458" s="37">
        <f t="shared" si="113"/>
        <v>0</v>
      </c>
      <c r="H458" s="37">
        <f t="shared" si="113"/>
        <v>0</v>
      </c>
      <c r="I458" s="37">
        <f t="shared" si="113"/>
        <v>0</v>
      </c>
      <c r="J458" s="37">
        <f t="shared" si="113"/>
        <v>0</v>
      </c>
      <c r="K458" s="37">
        <f t="shared" si="113"/>
        <v>0</v>
      </c>
      <c r="L458" s="37">
        <f t="shared" si="113"/>
        <v>0</v>
      </c>
      <c r="M458" s="37">
        <f t="shared" si="113"/>
        <v>0</v>
      </c>
      <c r="N458" s="37">
        <f t="shared" si="113"/>
        <v>0</v>
      </c>
      <c r="O458" s="37">
        <f t="shared" si="113"/>
        <v>0</v>
      </c>
      <c r="P458" s="37">
        <f t="shared" si="113"/>
        <v>0</v>
      </c>
      <c r="Q458" s="37">
        <f t="shared" si="113"/>
        <v>0</v>
      </c>
      <c r="R458" s="37">
        <f t="shared" si="113"/>
        <v>0</v>
      </c>
      <c r="S458" s="37">
        <f t="shared" si="113"/>
        <v>0</v>
      </c>
      <c r="T458" s="37">
        <f t="shared" si="113"/>
        <v>10.430320969466409</v>
      </c>
      <c r="U458" s="37">
        <f t="shared" si="113"/>
        <v>45.155600814034749</v>
      </c>
      <c r="V458" s="37">
        <f t="shared" si="113"/>
        <v>65.33062632344415</v>
      </c>
      <c r="W458" s="37">
        <f t="shared" si="113"/>
        <v>17.699992596109361</v>
      </c>
      <c r="X458" s="37">
        <f t="shared" si="113"/>
        <v>150.37178166788482</v>
      </c>
      <c r="Y458" s="37">
        <f t="shared" si="113"/>
        <v>48.501279421004746</v>
      </c>
      <c r="Z458" s="37">
        <f t="shared" si="113"/>
        <v>40.727651031007888</v>
      </c>
      <c r="AA458" s="37">
        <f t="shared" si="113"/>
        <v>44.996648203373312</v>
      </c>
      <c r="AB458" s="37">
        <f t="shared" si="113"/>
        <v>87.665339266037222</v>
      </c>
      <c r="AC458" s="37">
        <f t="shared" si="113"/>
        <v>13.274503459241688</v>
      </c>
      <c r="AD458" s="37">
        <f t="shared" si="113"/>
        <v>7.8379371451198523</v>
      </c>
      <c r="AE458" s="37">
        <f t="shared" si="113"/>
        <v>1.7008527235402826</v>
      </c>
    </row>
    <row r="459" spans="1:31" x14ac:dyDescent="0.2">
      <c r="A459" s="8" t="s">
        <v>43</v>
      </c>
      <c r="B459" s="4" t="s">
        <v>44</v>
      </c>
      <c r="C459" s="37">
        <f>+C17</f>
        <v>99.564843040570267</v>
      </c>
      <c r="D459" s="37">
        <f t="shared" ref="D459:AE459" si="114">+D17</f>
        <v>76.095675829112082</v>
      </c>
      <c r="E459" s="37">
        <f t="shared" si="114"/>
        <v>82.092296416620215</v>
      </c>
      <c r="F459" s="37">
        <f t="shared" si="114"/>
        <v>126.18094908872528</v>
      </c>
      <c r="G459" s="37">
        <f t="shared" si="114"/>
        <v>135.92588997140803</v>
      </c>
      <c r="H459" s="37">
        <f t="shared" si="114"/>
        <v>123.19713551238944</v>
      </c>
      <c r="I459" s="37">
        <f t="shared" si="114"/>
        <v>108.60813926477437</v>
      </c>
      <c r="J459" s="37">
        <f t="shared" si="114"/>
        <v>201.12969650206509</v>
      </c>
      <c r="K459" s="37">
        <f t="shared" si="114"/>
        <v>183.6667421946463</v>
      </c>
      <c r="L459" s="37">
        <f t="shared" si="114"/>
        <v>164.43546695129714</v>
      </c>
      <c r="M459" s="37">
        <f t="shared" si="114"/>
        <v>149.8053810002784</v>
      </c>
      <c r="N459" s="37">
        <f t="shared" si="114"/>
        <v>270.29567381716959</v>
      </c>
      <c r="O459" s="37">
        <f t="shared" si="114"/>
        <v>253.88127301972892</v>
      </c>
      <c r="P459" s="37">
        <f t="shared" si="114"/>
        <v>178.06699265158278</v>
      </c>
      <c r="Q459" s="37">
        <f t="shared" si="114"/>
        <v>113.75523320086208</v>
      </c>
      <c r="R459" s="37">
        <f t="shared" si="114"/>
        <v>202.57019315254198</v>
      </c>
      <c r="S459" s="37">
        <f t="shared" si="114"/>
        <v>240.67675136382351</v>
      </c>
      <c r="T459" s="37">
        <f t="shared" si="114"/>
        <v>217.39882007443373</v>
      </c>
      <c r="U459" s="37">
        <f t="shared" si="114"/>
        <v>183.78689725935271</v>
      </c>
      <c r="V459" s="37">
        <f t="shared" si="114"/>
        <v>242.98934859141309</v>
      </c>
      <c r="W459" s="37">
        <f t="shared" si="114"/>
        <v>345.32463744990037</v>
      </c>
      <c r="X459" s="37">
        <f t="shared" si="114"/>
        <v>333.13936783118476</v>
      </c>
      <c r="Y459" s="37">
        <f t="shared" si="114"/>
        <v>199.34717992515436</v>
      </c>
      <c r="Z459" s="37">
        <f t="shared" si="114"/>
        <v>392.62683260586198</v>
      </c>
      <c r="AA459" s="37">
        <f t="shared" si="114"/>
        <v>454.14545569706047</v>
      </c>
      <c r="AB459" s="37">
        <f t="shared" si="114"/>
        <v>346.33164764632517</v>
      </c>
      <c r="AC459" s="37">
        <f t="shared" si="114"/>
        <v>198.85484163734304</v>
      </c>
      <c r="AD459" s="37">
        <f t="shared" si="114"/>
        <v>414.80982292526369</v>
      </c>
      <c r="AE459" s="37">
        <f t="shared" si="114"/>
        <v>452.74320770792178</v>
      </c>
    </row>
    <row r="460" spans="1:31" x14ac:dyDescent="0.2">
      <c r="A460" s="9" t="s">
        <v>71</v>
      </c>
      <c r="B460" s="4" t="s">
        <v>72</v>
      </c>
      <c r="C460" s="37">
        <f>+C31</f>
        <v>299.86571135239535</v>
      </c>
      <c r="D460" s="37">
        <f t="shared" ref="D460:AE460" si="115">+D31</f>
        <v>312.3493302210191</v>
      </c>
      <c r="E460" s="37">
        <f t="shared" si="115"/>
        <v>341.3536595279927</v>
      </c>
      <c r="F460" s="37">
        <f t="shared" si="115"/>
        <v>379.74075944028436</v>
      </c>
      <c r="G460" s="37">
        <f t="shared" si="115"/>
        <v>427.68856008012682</v>
      </c>
      <c r="H460" s="37">
        <f t="shared" si="115"/>
        <v>473.92874281995825</v>
      </c>
      <c r="I460" s="37">
        <f t="shared" si="115"/>
        <v>512.24603336896791</v>
      </c>
      <c r="J460" s="37">
        <f t="shared" si="115"/>
        <v>540.51357425079766</v>
      </c>
      <c r="K460" s="37">
        <f t="shared" si="115"/>
        <v>569.07930448394154</v>
      </c>
      <c r="L460" s="37">
        <f t="shared" si="115"/>
        <v>591.95465712951898</v>
      </c>
      <c r="M460" s="37">
        <f t="shared" si="115"/>
        <v>607.07468267466061</v>
      </c>
      <c r="N460" s="37">
        <f t="shared" si="115"/>
        <v>572.01928243509235</v>
      </c>
      <c r="O460" s="37">
        <f t="shared" si="115"/>
        <v>582.08010357043497</v>
      </c>
      <c r="P460" s="37">
        <f t="shared" si="115"/>
        <v>597.66821232700011</v>
      </c>
      <c r="Q460" s="37">
        <f t="shared" si="115"/>
        <v>613.75058925779229</v>
      </c>
      <c r="R460" s="37">
        <f t="shared" si="115"/>
        <v>654.92776854543081</v>
      </c>
      <c r="S460" s="37">
        <f t="shared" si="115"/>
        <v>685.09962136602644</v>
      </c>
      <c r="T460" s="37">
        <f t="shared" si="115"/>
        <v>741.40256757780026</v>
      </c>
      <c r="U460" s="37">
        <f t="shared" si="115"/>
        <v>793.86159967042943</v>
      </c>
      <c r="V460" s="37">
        <f t="shared" si="115"/>
        <v>842.38314901353203</v>
      </c>
      <c r="W460" s="37">
        <f t="shared" si="115"/>
        <v>868.09376994248532</v>
      </c>
      <c r="X460" s="37">
        <f t="shared" si="115"/>
        <v>948.06267649483937</v>
      </c>
      <c r="Y460" s="37">
        <f t="shared" si="115"/>
        <v>991.29785432173867</v>
      </c>
      <c r="Z460" s="37">
        <f t="shared" si="115"/>
        <v>1079.6690255950762</v>
      </c>
      <c r="AA460" s="37">
        <f t="shared" si="115"/>
        <v>1031.0819510416784</v>
      </c>
      <c r="AB460" s="37">
        <f t="shared" si="115"/>
        <v>1118.5285097425733</v>
      </c>
      <c r="AC460" s="37">
        <f t="shared" si="115"/>
        <v>1173.0320126170793</v>
      </c>
      <c r="AD460" s="37">
        <f t="shared" si="115"/>
        <v>1225.7102200682189</v>
      </c>
      <c r="AE460" s="37">
        <f t="shared" si="115"/>
        <v>1311.0682405057591</v>
      </c>
    </row>
    <row r="461" spans="1:31" x14ac:dyDescent="0.2">
      <c r="A461" s="8" t="s">
        <v>115</v>
      </c>
      <c r="B461" s="4" t="s">
        <v>116</v>
      </c>
      <c r="C461" s="37">
        <f>+C53</f>
        <v>91.907294034923439</v>
      </c>
      <c r="D461" s="37">
        <f t="shared" ref="D461:AE461" si="116">+D53</f>
        <v>107.382212508297</v>
      </c>
      <c r="E461" s="37">
        <f t="shared" si="116"/>
        <v>112.86002314545598</v>
      </c>
      <c r="F461" s="37">
        <f t="shared" si="116"/>
        <v>116.60841341890179</v>
      </c>
      <c r="G461" s="37">
        <f t="shared" si="116"/>
        <v>133.83722204285473</v>
      </c>
      <c r="H461" s="37">
        <f t="shared" si="116"/>
        <v>120.40365805009796</v>
      </c>
      <c r="I461" s="37">
        <f t="shared" si="116"/>
        <v>113.91051531294576</v>
      </c>
      <c r="J461" s="37">
        <f t="shared" si="116"/>
        <v>125.03438298965338</v>
      </c>
      <c r="K461" s="37">
        <f t="shared" si="116"/>
        <v>99.814005469110526</v>
      </c>
      <c r="L461" s="37">
        <f t="shared" si="116"/>
        <v>107.30258655925464</v>
      </c>
      <c r="M461" s="37">
        <f t="shared" si="116"/>
        <v>109.89892224801318</v>
      </c>
      <c r="N461" s="37">
        <f t="shared" si="116"/>
        <v>107.10648793084512</v>
      </c>
      <c r="O461" s="37">
        <f t="shared" si="116"/>
        <v>107.76886700357038</v>
      </c>
      <c r="P461" s="37">
        <f t="shared" si="116"/>
        <v>115.18294285151632</v>
      </c>
      <c r="Q461" s="37">
        <f t="shared" si="116"/>
        <v>127.87119972706944</v>
      </c>
      <c r="R461" s="37">
        <f t="shared" si="116"/>
        <v>111.16457345115752</v>
      </c>
      <c r="S461" s="37">
        <f t="shared" si="116"/>
        <v>111.20718855942141</v>
      </c>
      <c r="T461" s="37">
        <f t="shared" si="116"/>
        <v>122.64469403259623</v>
      </c>
      <c r="U461" s="37">
        <f t="shared" si="116"/>
        <v>147.92544762323391</v>
      </c>
      <c r="V461" s="37">
        <f t="shared" si="116"/>
        <v>151.1236235776982</v>
      </c>
      <c r="W461" s="37">
        <f t="shared" si="116"/>
        <v>184.56976536306556</v>
      </c>
      <c r="X461" s="37">
        <f t="shared" si="116"/>
        <v>193.64052596975631</v>
      </c>
      <c r="Y461" s="37">
        <f t="shared" si="116"/>
        <v>184.10578549269673</v>
      </c>
      <c r="Z461" s="37">
        <f t="shared" si="116"/>
        <v>163.83283112712203</v>
      </c>
      <c r="AA461" s="37">
        <f t="shared" si="116"/>
        <v>153.40486315222634</v>
      </c>
      <c r="AB461" s="37">
        <f t="shared" si="116"/>
        <v>138.28201001483748</v>
      </c>
      <c r="AC461" s="37">
        <f t="shared" si="116"/>
        <v>166.56114876206348</v>
      </c>
      <c r="AD461" s="37">
        <f t="shared" si="116"/>
        <v>186.43424455079304</v>
      </c>
      <c r="AE461" s="37">
        <f t="shared" si="116"/>
        <v>188.2423289910061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0.24377221875815469</v>
      </c>
      <c r="X462" s="37">
        <f t="shared" si="117"/>
        <v>0.30628717243457831</v>
      </c>
      <c r="Y462" s="37">
        <f t="shared" si="117"/>
        <v>1.8435410079180234</v>
      </c>
      <c r="Z462" s="37">
        <f t="shared" si="117"/>
        <v>2.2154115467625566</v>
      </c>
      <c r="AA462" s="37">
        <f t="shared" si="117"/>
        <v>2.2370990115057912</v>
      </c>
      <c r="AB462" s="37">
        <f t="shared" si="117"/>
        <v>1.9463542670799157</v>
      </c>
      <c r="AC462" s="37">
        <f t="shared" si="117"/>
        <v>0.13075144220927348</v>
      </c>
      <c r="AD462" s="37">
        <f t="shared" si="117"/>
        <v>0.37960794213912452</v>
      </c>
      <c r="AE462" s="37">
        <f t="shared" si="117"/>
        <v>0.16378846481151882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8">+D464+D465+D466</f>
        <v>0</v>
      </c>
      <c r="E463" s="21">
        <f t="shared" si="118"/>
        <v>0</v>
      </c>
      <c r="F463" s="21">
        <f t="shared" si="118"/>
        <v>0</v>
      </c>
      <c r="G463" s="21">
        <f t="shared" si="118"/>
        <v>0</v>
      </c>
      <c r="H463" s="21">
        <f t="shared" si="118"/>
        <v>0</v>
      </c>
      <c r="I463" s="21">
        <f t="shared" si="118"/>
        <v>0</v>
      </c>
      <c r="J463" s="21">
        <f t="shared" si="118"/>
        <v>0</v>
      </c>
      <c r="K463" s="21">
        <f t="shared" si="118"/>
        <v>0</v>
      </c>
      <c r="L463" s="21">
        <f t="shared" si="118"/>
        <v>0</v>
      </c>
      <c r="M463" s="21">
        <f t="shared" si="118"/>
        <v>0</v>
      </c>
      <c r="N463" s="21">
        <f t="shared" si="118"/>
        <v>0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0</v>
      </c>
      <c r="U463" s="21">
        <f t="shared" si="118"/>
        <v>0</v>
      </c>
      <c r="V463" s="21">
        <f t="shared" si="118"/>
        <v>0</v>
      </c>
      <c r="W463" s="21">
        <f t="shared" si="118"/>
        <v>0</v>
      </c>
      <c r="X463" s="21">
        <f t="shared" si="118"/>
        <v>0</v>
      </c>
      <c r="Y463" s="21">
        <f t="shared" si="118"/>
        <v>0</v>
      </c>
      <c r="Z463" s="21">
        <f t="shared" si="118"/>
        <v>0</v>
      </c>
      <c r="AA463" s="21">
        <f t="shared" si="118"/>
        <v>0</v>
      </c>
      <c r="AB463" s="21">
        <f t="shared" si="118"/>
        <v>0</v>
      </c>
      <c r="AC463" s="21">
        <f t="shared" si="118"/>
        <v>0</v>
      </c>
      <c r="AD463" s="21">
        <f t="shared" si="118"/>
        <v>0</v>
      </c>
      <c r="AE463" s="21">
        <f t="shared" si="118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9">+D68</f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0">+D80</f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0</v>
      </c>
      <c r="U465" s="37">
        <f t="shared" si="120"/>
        <v>0</v>
      </c>
      <c r="V465" s="37">
        <f t="shared" si="120"/>
        <v>0</v>
      </c>
      <c r="W465" s="37">
        <f t="shared" si="120"/>
        <v>0</v>
      </c>
      <c r="X465" s="37">
        <f t="shared" si="120"/>
        <v>0</v>
      </c>
      <c r="Y465" s="37">
        <f t="shared" si="120"/>
        <v>0</v>
      </c>
      <c r="Z465" s="37">
        <f t="shared" si="120"/>
        <v>0</v>
      </c>
      <c r="AA465" s="37">
        <f t="shared" si="120"/>
        <v>0</v>
      </c>
      <c r="AB465" s="37">
        <f t="shared" si="120"/>
        <v>0</v>
      </c>
      <c r="AC465" s="37">
        <f t="shared" si="120"/>
        <v>0</v>
      </c>
      <c r="AD465" s="37">
        <f t="shared" si="120"/>
        <v>0</v>
      </c>
      <c r="AE465" s="37">
        <f t="shared" si="120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1.6583362353755278</v>
      </c>
      <c r="D471" s="28">
        <f t="shared" ref="D471:AE471" si="126">+D472+D478+D489+D497+D502+D508+D515+D520</f>
        <v>1.652732925615618</v>
      </c>
      <c r="E471" s="28">
        <f t="shared" si="126"/>
        <v>1.7367559618098334</v>
      </c>
      <c r="F471" s="28">
        <f t="shared" si="126"/>
        <v>1.7467986133974209</v>
      </c>
      <c r="G471" s="28">
        <f t="shared" si="126"/>
        <v>2.0124455430897874</v>
      </c>
      <c r="H471" s="28">
        <f t="shared" si="126"/>
        <v>2.2771213350233959</v>
      </c>
      <c r="I471" s="28">
        <f t="shared" si="126"/>
        <v>2.8571679499802118</v>
      </c>
      <c r="J471" s="28">
        <f t="shared" si="126"/>
        <v>4.038585324399075</v>
      </c>
      <c r="K471" s="28">
        <f t="shared" si="126"/>
        <v>4.1253285684840622</v>
      </c>
      <c r="L471" s="28">
        <f t="shared" si="126"/>
        <v>5.5860802051500205</v>
      </c>
      <c r="M471" s="28">
        <f t="shared" si="126"/>
        <v>7.3236412112956266</v>
      </c>
      <c r="N471" s="28">
        <f t="shared" si="126"/>
        <v>10.437424504769925</v>
      </c>
      <c r="O471" s="28">
        <f t="shared" si="126"/>
        <v>10.898620366944327</v>
      </c>
      <c r="P471" s="28">
        <f t="shared" si="126"/>
        <v>14.637084850002937</v>
      </c>
      <c r="Q471" s="28">
        <f t="shared" si="126"/>
        <v>17.823555466436893</v>
      </c>
      <c r="R471" s="28">
        <f t="shared" si="126"/>
        <v>22.538347376828892</v>
      </c>
      <c r="S471" s="28">
        <f t="shared" si="126"/>
        <v>26.209535656953861</v>
      </c>
      <c r="T471" s="28">
        <f t="shared" si="126"/>
        <v>33.752601698759229</v>
      </c>
      <c r="U471" s="28">
        <f t="shared" si="126"/>
        <v>45.563089614246088</v>
      </c>
      <c r="V471" s="28">
        <f t="shared" si="126"/>
        <v>51.866322753661919</v>
      </c>
      <c r="W471" s="28">
        <f t="shared" si="126"/>
        <v>61.797723416914373</v>
      </c>
      <c r="X471" s="28">
        <f t="shared" si="126"/>
        <v>76.786844992948204</v>
      </c>
      <c r="Y471" s="28">
        <f t="shared" si="126"/>
        <v>95.506247262023336</v>
      </c>
      <c r="Z471" s="28">
        <f t="shared" si="126"/>
        <v>104.1236402531858</v>
      </c>
      <c r="AA471" s="28">
        <f t="shared" si="126"/>
        <v>125.33474722068391</v>
      </c>
      <c r="AB471" s="28">
        <f t="shared" si="126"/>
        <v>132.38394787388131</v>
      </c>
      <c r="AC471" s="28">
        <f t="shared" si="126"/>
        <v>148.98576419259481</v>
      </c>
      <c r="AD471" s="28">
        <f t="shared" si="126"/>
        <v>170.39606456536785</v>
      </c>
      <c r="AE471" s="28">
        <f t="shared" si="126"/>
        <v>203.89800888440669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7">+D473+D474+D475+D476+D477</f>
        <v>0</v>
      </c>
      <c r="E472" s="21">
        <f t="shared" si="127"/>
        <v>0</v>
      </c>
      <c r="F472" s="21">
        <f t="shared" si="127"/>
        <v>0</v>
      </c>
      <c r="G472" s="21">
        <f t="shared" si="127"/>
        <v>0</v>
      </c>
      <c r="H472" s="21">
        <f t="shared" si="127"/>
        <v>0</v>
      </c>
      <c r="I472" s="21">
        <f t="shared" si="127"/>
        <v>0</v>
      </c>
      <c r="J472" s="21">
        <f t="shared" si="127"/>
        <v>0</v>
      </c>
      <c r="K472" s="21">
        <f t="shared" si="127"/>
        <v>0</v>
      </c>
      <c r="L472" s="21">
        <f t="shared" si="127"/>
        <v>0</v>
      </c>
      <c r="M472" s="21">
        <f t="shared" si="127"/>
        <v>0</v>
      </c>
      <c r="N472" s="21">
        <f t="shared" si="127"/>
        <v>0</v>
      </c>
      <c r="O472" s="21">
        <f t="shared" si="127"/>
        <v>0</v>
      </c>
      <c r="P472" s="21">
        <f t="shared" si="127"/>
        <v>0</v>
      </c>
      <c r="Q472" s="21">
        <f t="shared" si="127"/>
        <v>0</v>
      </c>
      <c r="R472" s="21">
        <f t="shared" si="127"/>
        <v>0</v>
      </c>
      <c r="S472" s="21">
        <f t="shared" si="127"/>
        <v>0</v>
      </c>
      <c r="T472" s="21">
        <f t="shared" si="127"/>
        <v>0</v>
      </c>
      <c r="U472" s="21">
        <f t="shared" si="127"/>
        <v>0</v>
      </c>
      <c r="V472" s="21">
        <f t="shared" si="127"/>
        <v>0</v>
      </c>
      <c r="W472" s="21">
        <f t="shared" si="127"/>
        <v>0</v>
      </c>
      <c r="X472" s="21">
        <f t="shared" si="127"/>
        <v>0</v>
      </c>
      <c r="Y472" s="21">
        <f t="shared" si="127"/>
        <v>0</v>
      </c>
      <c r="Z472" s="21">
        <f t="shared" si="127"/>
        <v>0</v>
      </c>
      <c r="AA472" s="21">
        <f t="shared" si="127"/>
        <v>1.2512555628781723</v>
      </c>
      <c r="AB472" s="21">
        <f t="shared" si="127"/>
        <v>1.3381349868624695</v>
      </c>
      <c r="AC472" s="21">
        <f t="shared" si="127"/>
        <v>5.6584006588160443E-3</v>
      </c>
      <c r="AD472" s="21">
        <f t="shared" si="127"/>
        <v>4.6412037644371776E-3</v>
      </c>
      <c r="AE472" s="21">
        <f t="shared" si="127"/>
        <v>0.1173818144441194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0</v>
      </c>
      <c r="D473" s="37">
        <f t="shared" si="128"/>
        <v>0</v>
      </c>
      <c r="E473" s="37">
        <f t="shared" si="128"/>
        <v>0</v>
      </c>
      <c r="F473" s="37">
        <f t="shared" si="128"/>
        <v>0</v>
      </c>
      <c r="G473" s="37">
        <f t="shared" si="128"/>
        <v>0</v>
      </c>
      <c r="H473" s="37">
        <f t="shared" si="128"/>
        <v>0</v>
      </c>
      <c r="I473" s="37">
        <f t="shared" si="128"/>
        <v>0</v>
      </c>
      <c r="J473" s="37">
        <f t="shared" si="128"/>
        <v>0</v>
      </c>
      <c r="K473" s="37">
        <f t="shared" si="128"/>
        <v>0</v>
      </c>
      <c r="L473" s="37">
        <f t="shared" si="128"/>
        <v>0</v>
      </c>
      <c r="M473" s="37">
        <f t="shared" si="128"/>
        <v>0</v>
      </c>
      <c r="N473" s="37">
        <f t="shared" si="128"/>
        <v>0</v>
      </c>
      <c r="O473" s="37">
        <f t="shared" si="128"/>
        <v>0</v>
      </c>
      <c r="P473" s="37">
        <f t="shared" si="128"/>
        <v>0</v>
      </c>
      <c r="Q473" s="37">
        <f t="shared" si="128"/>
        <v>0</v>
      </c>
      <c r="R473" s="37">
        <f t="shared" si="128"/>
        <v>0</v>
      </c>
      <c r="S473" s="37">
        <f t="shared" ref="D473:AE476" si="129">+S113</f>
        <v>0</v>
      </c>
      <c r="T473" s="37">
        <f t="shared" si="129"/>
        <v>0</v>
      </c>
      <c r="U473" s="37">
        <f t="shared" si="129"/>
        <v>0</v>
      </c>
      <c r="V473" s="37">
        <f t="shared" si="129"/>
        <v>0</v>
      </c>
      <c r="W473" s="37">
        <f t="shared" si="129"/>
        <v>0</v>
      </c>
      <c r="X473" s="37">
        <f t="shared" si="129"/>
        <v>0</v>
      </c>
      <c r="Y473" s="37">
        <f t="shared" si="129"/>
        <v>0</v>
      </c>
      <c r="Z473" s="37">
        <f t="shared" si="129"/>
        <v>0</v>
      </c>
      <c r="AA473" s="37">
        <f t="shared" si="129"/>
        <v>1.2512555628781723</v>
      </c>
      <c r="AB473" s="37">
        <f t="shared" si="129"/>
        <v>1.3381349868624695</v>
      </c>
      <c r="AC473" s="37">
        <f t="shared" si="129"/>
        <v>5.6584006588160443E-3</v>
      </c>
      <c r="AD473" s="37">
        <f t="shared" si="129"/>
        <v>4.6412037644371776E-3</v>
      </c>
      <c r="AE473" s="37">
        <f t="shared" si="129"/>
        <v>0.1173818144441194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1.6327364047385231</v>
      </c>
      <c r="D497" s="21">
        <f t="shared" ref="D497:AE497" si="140">+D498+D499+D501</f>
        <v>1.6270960352261072</v>
      </c>
      <c r="E497" s="21">
        <f t="shared" si="140"/>
        <v>1.7108350779238028</v>
      </c>
      <c r="F497" s="21">
        <f t="shared" si="140"/>
        <v>1.7194562604806061</v>
      </c>
      <c r="G497" s="21">
        <f t="shared" si="140"/>
        <v>1.7965820646119965</v>
      </c>
      <c r="H497" s="21">
        <f t="shared" si="140"/>
        <v>1.8244888048664045</v>
      </c>
      <c r="I497" s="21">
        <f t="shared" si="140"/>
        <v>1.8985153396171532</v>
      </c>
      <c r="J497" s="21">
        <f t="shared" si="140"/>
        <v>1.9275455669128756</v>
      </c>
      <c r="K497" s="21">
        <f t="shared" si="140"/>
        <v>1.9411182583690714</v>
      </c>
      <c r="L497" s="21">
        <f t="shared" si="140"/>
        <v>1.7890984763525046</v>
      </c>
      <c r="M497" s="21">
        <f t="shared" si="140"/>
        <v>2.0361786718810633</v>
      </c>
      <c r="N497" s="21">
        <f t="shared" si="140"/>
        <v>2.0796750596690003</v>
      </c>
      <c r="O497" s="21">
        <f t="shared" si="140"/>
        <v>2.1236154597719095</v>
      </c>
      <c r="P497" s="21">
        <f t="shared" si="140"/>
        <v>2.1991019080398497</v>
      </c>
      <c r="Q497" s="21">
        <f t="shared" si="140"/>
        <v>2.3581663903574892</v>
      </c>
      <c r="R497" s="21">
        <f t="shared" si="140"/>
        <v>2.5087574084101263</v>
      </c>
      <c r="S497" s="21">
        <f t="shared" si="140"/>
        <v>2.6634553256578268</v>
      </c>
      <c r="T497" s="21">
        <f t="shared" si="140"/>
        <v>2.817993223085109</v>
      </c>
      <c r="U497" s="21">
        <f t="shared" si="140"/>
        <v>3.050575060447156</v>
      </c>
      <c r="V497" s="21">
        <f t="shared" si="140"/>
        <v>3.1399874128613434</v>
      </c>
      <c r="W497" s="21">
        <f t="shared" si="140"/>
        <v>3.4748777468728322</v>
      </c>
      <c r="X497" s="21">
        <f t="shared" si="140"/>
        <v>4.2401152700441695</v>
      </c>
      <c r="Y497" s="21">
        <f t="shared" si="140"/>
        <v>4.477724505498065</v>
      </c>
      <c r="Z497" s="21">
        <f t="shared" si="140"/>
        <v>4.6854001574302897</v>
      </c>
      <c r="AA497" s="21">
        <f t="shared" si="140"/>
        <v>4.664547748237208</v>
      </c>
      <c r="AB497" s="21">
        <f t="shared" si="140"/>
        <v>4.7021588318986982</v>
      </c>
      <c r="AC497" s="21">
        <f t="shared" si="140"/>
        <v>5.3216605828155146</v>
      </c>
      <c r="AD497" s="21">
        <f t="shared" si="140"/>
        <v>5.3861245719619655</v>
      </c>
      <c r="AE497" s="21">
        <f t="shared" si="140"/>
        <v>5.8270568470507884</v>
      </c>
    </row>
    <row r="498" spans="1:31" x14ac:dyDescent="0.2">
      <c r="A498" s="9" t="s">
        <v>323</v>
      </c>
      <c r="B498" s="4" t="s">
        <v>324</v>
      </c>
      <c r="C498" s="37">
        <f>+C150</f>
        <v>1.3616579453245583</v>
      </c>
      <c r="D498" s="37">
        <f t="shared" ref="D498:AE498" si="141">+D150</f>
        <v>1.3885752887866949</v>
      </c>
      <c r="E498" s="37">
        <f t="shared" si="141"/>
        <v>1.4162498381336588</v>
      </c>
      <c r="F498" s="37">
        <f t="shared" si="141"/>
        <v>1.4446949779647249</v>
      </c>
      <c r="G498" s="37">
        <f t="shared" si="141"/>
        <v>1.4739248174771908</v>
      </c>
      <c r="H498" s="37">
        <f t="shared" si="141"/>
        <v>1.50395420110111</v>
      </c>
      <c r="I498" s="37">
        <f t="shared" si="141"/>
        <v>1.5347987204118603</v>
      </c>
      <c r="J498" s="37">
        <f t="shared" si="141"/>
        <v>1.566474727340214</v>
      </c>
      <c r="K498" s="37">
        <f t="shared" si="141"/>
        <v>1.5989993487025809</v>
      </c>
      <c r="L498" s="37">
        <f t="shared" si="141"/>
        <v>1.6968823523295913</v>
      </c>
      <c r="M498" s="37">
        <f t="shared" si="141"/>
        <v>1.6864973917151622</v>
      </c>
      <c r="N498" s="37">
        <f t="shared" si="141"/>
        <v>1.722510446258497</v>
      </c>
      <c r="O498" s="37">
        <f t="shared" si="141"/>
        <v>1.747479460101278</v>
      </c>
      <c r="P498" s="37">
        <f t="shared" si="141"/>
        <v>1.8223394533453636</v>
      </c>
      <c r="Q498" s="37">
        <f t="shared" si="141"/>
        <v>1.9485980316442943</v>
      </c>
      <c r="R498" s="37">
        <f t="shared" si="141"/>
        <v>2.0569693920714931</v>
      </c>
      <c r="S498" s="37">
        <f t="shared" si="141"/>
        <v>2.2574653008074077</v>
      </c>
      <c r="T498" s="37">
        <f t="shared" si="141"/>
        <v>2.4336212591801405</v>
      </c>
      <c r="U498" s="37">
        <f t="shared" si="141"/>
        <v>2.6582118155185213</v>
      </c>
      <c r="V498" s="37">
        <f t="shared" si="141"/>
        <v>2.8450426825387654</v>
      </c>
      <c r="W498" s="37">
        <f t="shared" si="141"/>
        <v>3.0667901626928535</v>
      </c>
      <c r="X498" s="37">
        <f t="shared" si="141"/>
        <v>3.828025706910791</v>
      </c>
      <c r="Y498" s="37">
        <f t="shared" si="141"/>
        <v>4.0703027459341037</v>
      </c>
      <c r="Z498" s="37">
        <f t="shared" si="141"/>
        <v>4.1300332399293174</v>
      </c>
      <c r="AA498" s="37">
        <f t="shared" si="141"/>
        <v>4.1881084879957378</v>
      </c>
      <c r="AB498" s="37">
        <f t="shared" si="141"/>
        <v>4.193045279435796</v>
      </c>
      <c r="AC498" s="37">
        <f t="shared" si="141"/>
        <v>4.8488069255808304</v>
      </c>
      <c r="AD498" s="37">
        <f t="shared" si="141"/>
        <v>5.0225315818435039</v>
      </c>
      <c r="AE498" s="37">
        <f t="shared" si="141"/>
        <v>5.3926014746907791</v>
      </c>
    </row>
    <row r="499" spans="1:31" x14ac:dyDescent="0.2">
      <c r="A499" s="9" t="s">
        <v>325</v>
      </c>
      <c r="B499" s="4" t="s">
        <v>326</v>
      </c>
      <c r="C499" s="37">
        <f>+C151</f>
        <v>0.27107845941396469</v>
      </c>
      <c r="D499" s="37">
        <f t="shared" ref="D499:AE509" si="142">+D151</f>
        <v>0.2385207464394124</v>
      </c>
      <c r="E499" s="37">
        <f t="shared" si="142"/>
        <v>0.29458523979014406</v>
      </c>
      <c r="F499" s="37">
        <f t="shared" si="142"/>
        <v>0.27476128251588128</v>
      </c>
      <c r="G499" s="37">
        <f t="shared" si="142"/>
        <v>0.32265724713480576</v>
      </c>
      <c r="H499" s="37">
        <f t="shared" si="142"/>
        <v>0.32053460376529452</v>
      </c>
      <c r="I499" s="37">
        <f t="shared" si="142"/>
        <v>0.36371661920529286</v>
      </c>
      <c r="J499" s="37">
        <f t="shared" si="142"/>
        <v>0.36107083957266167</v>
      </c>
      <c r="K499" s="37">
        <f t="shared" si="142"/>
        <v>0.34211890966649056</v>
      </c>
      <c r="L499" s="37">
        <f t="shared" si="142"/>
        <v>9.2216124022913404E-2</v>
      </c>
      <c r="M499" s="37">
        <f t="shared" si="142"/>
        <v>0.34968128016590083</v>
      </c>
      <c r="N499" s="37">
        <f t="shared" si="142"/>
        <v>0.35716461341050332</v>
      </c>
      <c r="O499" s="37">
        <f t="shared" si="142"/>
        <v>0.3761359996706316</v>
      </c>
      <c r="P499" s="37">
        <f t="shared" si="142"/>
        <v>0.37676245469448605</v>
      </c>
      <c r="Q499" s="37">
        <f t="shared" si="142"/>
        <v>0.40956835871319491</v>
      </c>
      <c r="R499" s="37">
        <f t="shared" si="142"/>
        <v>0.45178801633863308</v>
      </c>
      <c r="S499" s="37">
        <f t="shared" si="142"/>
        <v>0.40599002485041896</v>
      </c>
      <c r="T499" s="37">
        <f t="shared" si="142"/>
        <v>0.38437196390496831</v>
      </c>
      <c r="U499" s="37">
        <f t="shared" si="142"/>
        <v>0.39236324492863467</v>
      </c>
      <c r="V499" s="37">
        <f t="shared" si="142"/>
        <v>0.29494473032257812</v>
      </c>
      <c r="W499" s="37">
        <f t="shared" si="142"/>
        <v>0.40808758417997892</v>
      </c>
      <c r="X499" s="37">
        <f t="shared" si="142"/>
        <v>0.41208956313337841</v>
      </c>
      <c r="Y499" s="37">
        <f t="shared" si="142"/>
        <v>0.40742175956396165</v>
      </c>
      <c r="Z499" s="37">
        <f t="shared" si="142"/>
        <v>0.55536691750097267</v>
      </c>
      <c r="AA499" s="37">
        <f t="shared" si="142"/>
        <v>0.47643926024147037</v>
      </c>
      <c r="AB499" s="37">
        <f t="shared" si="142"/>
        <v>0.50911355246290202</v>
      </c>
      <c r="AC499" s="37">
        <f t="shared" si="142"/>
        <v>0.4728536572346842</v>
      </c>
      <c r="AD499" s="37">
        <f t="shared" si="142"/>
        <v>0.36359299011846186</v>
      </c>
      <c r="AE499" s="37">
        <f t="shared" si="142"/>
        <v>0.4344553723600092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45">+D509+D510+D511+D512+D513+D514</f>
        <v>3.705975250604497E-5</v>
      </c>
      <c r="E508" s="21">
        <f t="shared" si="145"/>
        <v>3.2105324902596637E-4</v>
      </c>
      <c r="F508" s="21">
        <f t="shared" si="145"/>
        <v>1.7425222798101846E-3</v>
      </c>
      <c r="G508" s="21">
        <f t="shared" si="145"/>
        <v>0.19026364784078612</v>
      </c>
      <c r="H508" s="21">
        <f t="shared" si="145"/>
        <v>0.42703269951998657</v>
      </c>
      <c r="I508" s="21">
        <f t="shared" si="145"/>
        <v>0.93305277972605416</v>
      </c>
      <c r="J508" s="21">
        <f t="shared" si="145"/>
        <v>2.0854399268491948</v>
      </c>
      <c r="K508" s="21">
        <f t="shared" si="145"/>
        <v>2.1586104794779852</v>
      </c>
      <c r="L508" s="21">
        <f t="shared" si="145"/>
        <v>3.7713818981605107</v>
      </c>
      <c r="M508" s="21">
        <f t="shared" si="145"/>
        <v>5.2618627087775582</v>
      </c>
      <c r="N508" s="21">
        <f t="shared" si="145"/>
        <v>8.3321496144639209</v>
      </c>
      <c r="O508" s="21">
        <f t="shared" si="145"/>
        <v>8.7494050765354139</v>
      </c>
      <c r="P508" s="21">
        <f t="shared" si="145"/>
        <v>12.412294260327011</v>
      </c>
      <c r="Q508" s="21">
        <f t="shared" si="145"/>
        <v>15.439608635738844</v>
      </c>
      <c r="R508" s="21">
        <f t="shared" si="145"/>
        <v>20.003708037991089</v>
      </c>
      <c r="S508" s="21">
        <f t="shared" si="145"/>
        <v>23.520091086409856</v>
      </c>
      <c r="T508" s="21">
        <f t="shared" si="145"/>
        <v>30.908518632430159</v>
      </c>
      <c r="U508" s="21">
        <f t="shared" si="145"/>
        <v>42.486312750982961</v>
      </c>
      <c r="V508" s="21">
        <f t="shared" si="145"/>
        <v>48.700001595093951</v>
      </c>
      <c r="W508" s="21">
        <f t="shared" si="145"/>
        <v>58.296366947213969</v>
      </c>
      <c r="X508" s="21">
        <f t="shared" si="145"/>
        <v>72.520104003414588</v>
      </c>
      <c r="Y508" s="21">
        <f t="shared" si="145"/>
        <v>91.006178318329489</v>
      </c>
      <c r="Z508" s="21">
        <f t="shared" si="145"/>
        <v>99.420212295048728</v>
      </c>
      <c r="AA508" s="21">
        <f t="shared" si="145"/>
        <v>116.62051890785833</v>
      </c>
      <c r="AB508" s="21">
        <f t="shared" si="145"/>
        <v>123.39589873120298</v>
      </c>
      <c r="AC508" s="21">
        <f t="shared" si="145"/>
        <v>141.19070987565044</v>
      </c>
      <c r="AD508" s="21">
        <f t="shared" si="145"/>
        <v>162.29377813419791</v>
      </c>
      <c r="AE508" s="21">
        <f t="shared" si="145"/>
        <v>195.37956310971248</v>
      </c>
    </row>
    <row r="509" spans="1:31" x14ac:dyDescent="0.2">
      <c r="A509" s="9" t="s">
        <v>343</v>
      </c>
      <c r="B509" s="4" t="s">
        <v>344</v>
      </c>
      <c r="C509" s="37">
        <f t="shared" si="143"/>
        <v>0</v>
      </c>
      <c r="D509" s="37">
        <f t="shared" si="142"/>
        <v>3.705975250604497E-5</v>
      </c>
      <c r="E509" s="37">
        <f t="shared" si="142"/>
        <v>3.2105324902596637E-4</v>
      </c>
      <c r="F509" s="37">
        <f t="shared" si="142"/>
        <v>1.7425222798101846E-3</v>
      </c>
      <c r="G509" s="37">
        <f t="shared" si="142"/>
        <v>0.19026364784078612</v>
      </c>
      <c r="H509" s="37">
        <f t="shared" si="142"/>
        <v>0.42703269951998657</v>
      </c>
      <c r="I509" s="37">
        <f t="shared" si="142"/>
        <v>0.93305277972605416</v>
      </c>
      <c r="J509" s="37">
        <f t="shared" si="142"/>
        <v>2.0828166441178539</v>
      </c>
      <c r="K509" s="37">
        <f t="shared" si="142"/>
        <v>2.1503337542436078</v>
      </c>
      <c r="L509" s="37">
        <f t="shared" si="142"/>
        <v>3.7435776123936231</v>
      </c>
      <c r="M509" s="37">
        <f t="shared" si="142"/>
        <v>5.2101455152078984</v>
      </c>
      <c r="N509" s="37">
        <f t="shared" si="142"/>
        <v>8.2599000031079814</v>
      </c>
      <c r="O509" s="37">
        <f t="shared" si="142"/>
        <v>8.6621172852534318</v>
      </c>
      <c r="P509" s="37">
        <f t="shared" si="142"/>
        <v>12.288185622276352</v>
      </c>
      <c r="Q509" s="37">
        <f t="shared" si="142"/>
        <v>15.145545923919908</v>
      </c>
      <c r="R509" s="37">
        <f t="shared" si="142"/>
        <v>19.379258254414442</v>
      </c>
      <c r="S509" s="37">
        <f t="shared" si="142"/>
        <v>22.985325779909957</v>
      </c>
      <c r="T509" s="37">
        <f t="shared" si="142"/>
        <v>30.454192709050368</v>
      </c>
      <c r="U509" s="37">
        <f t="shared" si="142"/>
        <v>41.28632268533346</v>
      </c>
      <c r="V509" s="37">
        <f t="shared" si="142"/>
        <v>46.981577025814694</v>
      </c>
      <c r="W509" s="37">
        <f t="shared" si="142"/>
        <v>54.775115486862774</v>
      </c>
      <c r="X509" s="37">
        <f t="shared" si="142"/>
        <v>70.02197081307402</v>
      </c>
      <c r="Y509" s="37">
        <f t="shared" si="142"/>
        <v>86.794521975984679</v>
      </c>
      <c r="Z509" s="37">
        <f t="shared" si="142"/>
        <v>95.608575672297178</v>
      </c>
      <c r="AA509" s="37">
        <f t="shared" si="142"/>
        <v>112.06734963482498</v>
      </c>
      <c r="AB509" s="37">
        <f t="shared" si="142"/>
        <v>118.78003446017442</v>
      </c>
      <c r="AC509" s="37">
        <f t="shared" si="142"/>
        <v>134.59074803962883</v>
      </c>
      <c r="AD509" s="37">
        <f t="shared" si="142"/>
        <v>155.87393652005358</v>
      </c>
      <c r="AE509" s="37">
        <f t="shared" si="142"/>
        <v>189.91671187083938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3.3749584689641692E-4</v>
      </c>
      <c r="Q510" s="37">
        <f t="shared" si="146"/>
        <v>0.15857527534190691</v>
      </c>
      <c r="R510" s="37">
        <f t="shared" si="146"/>
        <v>0.46828344102768826</v>
      </c>
      <c r="S510" s="37">
        <f t="shared" si="146"/>
        <v>0.3446174846305749</v>
      </c>
      <c r="T510" s="37">
        <f t="shared" si="146"/>
        <v>0.23126979229128736</v>
      </c>
      <c r="U510" s="37">
        <f t="shared" si="146"/>
        <v>0.64956079687248214</v>
      </c>
      <c r="V510" s="37">
        <f t="shared" si="146"/>
        <v>0.85725269746031296</v>
      </c>
      <c r="W510" s="37">
        <f t="shared" si="146"/>
        <v>2.4335404954980766</v>
      </c>
      <c r="X510" s="37">
        <f t="shared" si="146"/>
        <v>1.1451268938270449</v>
      </c>
      <c r="Y510" s="37">
        <f t="shared" si="146"/>
        <v>2.3741162893925756</v>
      </c>
      <c r="Z510" s="37">
        <f t="shared" si="146"/>
        <v>1.5892585194470581</v>
      </c>
      <c r="AA510" s="37">
        <f t="shared" si="146"/>
        <v>2.1523541775485553</v>
      </c>
      <c r="AB510" s="37">
        <f t="shared" si="146"/>
        <v>2.3921928012283566</v>
      </c>
      <c r="AC510" s="37">
        <f t="shared" si="146"/>
        <v>3.8399245151702512</v>
      </c>
      <c r="AD510" s="37">
        <f t="shared" si="146"/>
        <v>3.384009280230253</v>
      </c>
      <c r="AE510" s="37">
        <f t="shared" si="146"/>
        <v>2.7828214384327077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2.6232827313406944E-3</v>
      </c>
      <c r="K511" s="37">
        <f t="shared" si="147"/>
        <v>6.2980143716314507E-3</v>
      </c>
      <c r="L511" s="37">
        <f t="shared" si="147"/>
        <v>1.4019694719506925E-2</v>
      </c>
      <c r="M511" s="37">
        <f t="shared" si="147"/>
        <v>2.4564652835600696E-2</v>
      </c>
      <c r="N511" s="37">
        <f t="shared" si="147"/>
        <v>3.9950929979555828E-2</v>
      </c>
      <c r="O511" s="37">
        <f t="shared" si="147"/>
        <v>5.5867437919840501E-2</v>
      </c>
      <c r="P511" s="37">
        <f t="shared" si="147"/>
        <v>0.10875143696010987</v>
      </c>
      <c r="Q511" s="37">
        <f t="shared" si="147"/>
        <v>0.12703952890669909</v>
      </c>
      <c r="R511" s="37">
        <f t="shared" si="147"/>
        <v>0.14594301807185164</v>
      </c>
      <c r="S511" s="37">
        <f t="shared" si="146"/>
        <v>0.17717196824679396</v>
      </c>
      <c r="T511" s="37">
        <f t="shared" si="146"/>
        <v>0.21201381757247731</v>
      </c>
      <c r="U511" s="37">
        <f t="shared" si="146"/>
        <v>0.32144933084366017</v>
      </c>
      <c r="V511" s="37">
        <f t="shared" si="146"/>
        <v>0.37793868648484419</v>
      </c>
      <c r="W511" s="37">
        <f t="shared" si="146"/>
        <v>0.50679098151627455</v>
      </c>
      <c r="X511" s="37">
        <f t="shared" si="146"/>
        <v>0.69017808227273836</v>
      </c>
      <c r="Y511" s="37">
        <f t="shared" si="146"/>
        <v>1.0751496351973142</v>
      </c>
      <c r="Z511" s="37">
        <f t="shared" si="146"/>
        <v>1.3152637555320079</v>
      </c>
      <c r="AA511" s="37">
        <f t="shared" si="146"/>
        <v>1.5073949113788916</v>
      </c>
      <c r="AB511" s="37">
        <f t="shared" si="146"/>
        <v>1.5884493231461121</v>
      </c>
      <c r="AC511" s="37">
        <f t="shared" si="146"/>
        <v>1.7080112092851107</v>
      </c>
      <c r="AD511" s="37">
        <f t="shared" si="146"/>
        <v>1.7013545141204836</v>
      </c>
      <c r="AE511" s="37">
        <f t="shared" si="146"/>
        <v>1.6227551444337673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0.21861615271858295</v>
      </c>
      <c r="V512" s="37">
        <f t="shared" si="146"/>
        <v>0.47310341950383383</v>
      </c>
      <c r="W512" s="37">
        <f t="shared" si="146"/>
        <v>0.55696890792853015</v>
      </c>
      <c r="X512" s="37">
        <f t="shared" si="146"/>
        <v>0.61071515360817508</v>
      </c>
      <c r="Y512" s="37">
        <f t="shared" si="146"/>
        <v>0.66805368122794195</v>
      </c>
      <c r="Z512" s="37">
        <f t="shared" si="146"/>
        <v>0.7607019651884932</v>
      </c>
      <c r="AA512" s="37">
        <f t="shared" si="146"/>
        <v>0.73590006646056005</v>
      </c>
      <c r="AB512" s="37">
        <f t="shared" si="146"/>
        <v>0.52987129110863185</v>
      </c>
      <c r="AC512" s="37">
        <f t="shared" si="146"/>
        <v>0.94376612918849134</v>
      </c>
      <c r="AD512" s="37">
        <f t="shared" si="146"/>
        <v>1.231711318673711</v>
      </c>
      <c r="AE512" s="37">
        <f t="shared" si="146"/>
        <v>0.91860048167698716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1.9787108627460355E-3</v>
      </c>
      <c r="L513" s="37">
        <f t="shared" si="146"/>
        <v>1.3784591047380461E-2</v>
      </c>
      <c r="M513" s="37">
        <f t="shared" si="146"/>
        <v>2.7152540734059705E-2</v>
      </c>
      <c r="N513" s="37">
        <f t="shared" si="146"/>
        <v>3.2298681376383746E-2</v>
      </c>
      <c r="O513" s="37">
        <f t="shared" si="146"/>
        <v>3.1420353362142273E-2</v>
      </c>
      <c r="P513" s="37">
        <f t="shared" si="146"/>
        <v>1.5019705243652946E-2</v>
      </c>
      <c r="Q513" s="37">
        <f t="shared" si="146"/>
        <v>8.4479075703303239E-3</v>
      </c>
      <c r="R513" s="37">
        <f t="shared" si="146"/>
        <v>1.0223324477109179E-2</v>
      </c>
      <c r="S513" s="37">
        <f t="shared" si="146"/>
        <v>1.2975853622532906E-2</v>
      </c>
      <c r="T513" s="37">
        <f t="shared" si="146"/>
        <v>1.104231351602861E-2</v>
      </c>
      <c r="U513" s="37">
        <f t="shared" si="146"/>
        <v>1.0363785214769187E-2</v>
      </c>
      <c r="V513" s="37">
        <f t="shared" si="146"/>
        <v>1.0129765830265945E-2</v>
      </c>
      <c r="W513" s="37">
        <f t="shared" si="146"/>
        <v>2.395107540831358E-2</v>
      </c>
      <c r="X513" s="37">
        <f t="shared" si="146"/>
        <v>5.2113060632616809E-2</v>
      </c>
      <c r="Y513" s="37">
        <f t="shared" si="146"/>
        <v>9.4336736526963352E-2</v>
      </c>
      <c r="Z513" s="37">
        <f t="shared" si="146"/>
        <v>0.14641238258400055</v>
      </c>
      <c r="AA513" s="37">
        <f t="shared" si="146"/>
        <v>0.15752011764533974</v>
      </c>
      <c r="AB513" s="37">
        <f t="shared" si="146"/>
        <v>0.10535085554544664</v>
      </c>
      <c r="AC513" s="37">
        <f t="shared" si="146"/>
        <v>0.10825998237773268</v>
      </c>
      <c r="AD513" s="37">
        <f t="shared" si="146"/>
        <v>0.10276650111986131</v>
      </c>
      <c r="AE513" s="37">
        <f t="shared" si="146"/>
        <v>0.13867417432966342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2.5599830637004679E-2</v>
      </c>
      <c r="D515" s="21">
        <f t="shared" ref="D515:AE515" si="148">+D516+D517+D518+D519</f>
        <v>2.5599830637004682E-2</v>
      </c>
      <c r="E515" s="21">
        <f t="shared" si="148"/>
        <v>2.5599830637004682E-2</v>
      </c>
      <c r="F515" s="21">
        <f t="shared" si="148"/>
        <v>2.5599830637004679E-2</v>
      </c>
      <c r="G515" s="21">
        <f t="shared" si="148"/>
        <v>2.5599830637004682E-2</v>
      </c>
      <c r="H515" s="21">
        <f t="shared" si="148"/>
        <v>2.5599830637004675E-2</v>
      </c>
      <c r="I515" s="21">
        <f t="shared" si="148"/>
        <v>2.5599830637004679E-2</v>
      </c>
      <c r="J515" s="21">
        <f t="shared" si="148"/>
        <v>2.5599830637004675E-2</v>
      </c>
      <c r="K515" s="21">
        <f t="shared" si="148"/>
        <v>2.5599830637004675E-2</v>
      </c>
      <c r="L515" s="21">
        <f t="shared" si="148"/>
        <v>2.5599830637004675E-2</v>
      </c>
      <c r="M515" s="21">
        <f t="shared" si="148"/>
        <v>2.5599830637004679E-2</v>
      </c>
      <c r="N515" s="21">
        <f t="shared" si="148"/>
        <v>2.5599830637004679E-2</v>
      </c>
      <c r="O515" s="21">
        <f t="shared" si="148"/>
        <v>2.5599830637004675E-2</v>
      </c>
      <c r="P515" s="21">
        <f t="shared" si="148"/>
        <v>2.5688681636077008E-2</v>
      </c>
      <c r="Q515" s="21">
        <f t="shared" si="148"/>
        <v>2.578044034056241E-2</v>
      </c>
      <c r="R515" s="21">
        <f t="shared" si="148"/>
        <v>2.5881930427675778E-2</v>
      </c>
      <c r="S515" s="21">
        <f t="shared" si="148"/>
        <v>2.5989244886174743E-2</v>
      </c>
      <c r="T515" s="21">
        <f t="shared" si="148"/>
        <v>2.6089843243962168E-2</v>
      </c>
      <c r="U515" s="21">
        <f t="shared" si="148"/>
        <v>2.6201802815967234E-2</v>
      </c>
      <c r="V515" s="21">
        <f t="shared" si="148"/>
        <v>2.6333745706620039E-2</v>
      </c>
      <c r="W515" s="21">
        <f t="shared" si="148"/>
        <v>2.6478722827571952E-2</v>
      </c>
      <c r="X515" s="21">
        <f t="shared" si="148"/>
        <v>2.6625719489441632E-2</v>
      </c>
      <c r="Y515" s="21">
        <f t="shared" si="148"/>
        <v>2.23444381957833E-2</v>
      </c>
      <c r="Z515" s="21">
        <f t="shared" si="148"/>
        <v>1.8027800706768984E-2</v>
      </c>
      <c r="AA515" s="21">
        <f t="shared" si="148"/>
        <v>2.7984250017102017</v>
      </c>
      <c r="AB515" s="21">
        <f t="shared" si="148"/>
        <v>2.947755323917173</v>
      </c>
      <c r="AC515" s="21">
        <f t="shared" si="148"/>
        <v>2.4677353334700545</v>
      </c>
      <c r="AD515" s="21">
        <f t="shared" si="148"/>
        <v>2.7115206554435409</v>
      </c>
      <c r="AE515" s="21">
        <f t="shared" si="148"/>
        <v>2.5740071131993103</v>
      </c>
    </row>
    <row r="516" spans="1:31" x14ac:dyDescent="0.2">
      <c r="A516" s="9" t="s">
        <v>360</v>
      </c>
      <c r="B516" s="4" t="s">
        <v>361</v>
      </c>
      <c r="C516" s="37">
        <f t="shared" si="147"/>
        <v>0</v>
      </c>
      <c r="D516" s="37">
        <f t="shared" si="146"/>
        <v>0</v>
      </c>
      <c r="E516" s="37">
        <f t="shared" si="146"/>
        <v>0</v>
      </c>
      <c r="F516" s="37">
        <f t="shared" si="146"/>
        <v>0</v>
      </c>
      <c r="G516" s="37">
        <f t="shared" si="146"/>
        <v>0</v>
      </c>
      <c r="H516" s="37">
        <f t="shared" si="146"/>
        <v>0</v>
      </c>
      <c r="I516" s="37">
        <f t="shared" si="146"/>
        <v>0</v>
      </c>
      <c r="J516" s="37">
        <f t="shared" si="146"/>
        <v>0</v>
      </c>
      <c r="K516" s="37">
        <f t="shared" si="146"/>
        <v>0</v>
      </c>
      <c r="L516" s="37">
        <f t="shared" si="146"/>
        <v>0</v>
      </c>
      <c r="M516" s="37">
        <f t="shared" si="146"/>
        <v>0</v>
      </c>
      <c r="N516" s="37">
        <f t="shared" si="146"/>
        <v>0</v>
      </c>
      <c r="O516" s="37">
        <f t="shared" si="146"/>
        <v>0</v>
      </c>
      <c r="P516" s="37">
        <f t="shared" si="146"/>
        <v>0</v>
      </c>
      <c r="Q516" s="37">
        <f t="shared" si="146"/>
        <v>0</v>
      </c>
      <c r="R516" s="37">
        <f t="shared" si="146"/>
        <v>0</v>
      </c>
      <c r="S516" s="37">
        <f t="shared" si="146"/>
        <v>0</v>
      </c>
      <c r="T516" s="37">
        <f t="shared" si="146"/>
        <v>0</v>
      </c>
      <c r="U516" s="37">
        <f t="shared" si="146"/>
        <v>0</v>
      </c>
      <c r="V516" s="37">
        <f t="shared" si="146"/>
        <v>0</v>
      </c>
      <c r="W516" s="37">
        <f t="shared" si="146"/>
        <v>0</v>
      </c>
      <c r="X516" s="37">
        <f t="shared" si="146"/>
        <v>0</v>
      </c>
      <c r="Y516" s="37">
        <f t="shared" si="146"/>
        <v>0</v>
      </c>
      <c r="Z516" s="37">
        <f t="shared" si="146"/>
        <v>0</v>
      </c>
      <c r="AA516" s="37">
        <f t="shared" si="146"/>
        <v>2.7791254280078896</v>
      </c>
      <c r="AB516" s="37">
        <f t="shared" si="146"/>
        <v>2.9271739913633561</v>
      </c>
      <c r="AC516" s="37">
        <f t="shared" si="146"/>
        <v>2.4509994850367023</v>
      </c>
      <c r="AD516" s="37">
        <f t="shared" si="146"/>
        <v>2.6978323189287883</v>
      </c>
      <c r="AE516" s="37">
        <f t="shared" si="146"/>
        <v>2.5634085948283798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2.5599830637004679E-2</v>
      </c>
      <c r="D518" s="37">
        <f t="shared" ref="D518:AE518" si="150">+D182</f>
        <v>2.5599830637004682E-2</v>
      </c>
      <c r="E518" s="37">
        <f t="shared" si="150"/>
        <v>2.5599830637004682E-2</v>
      </c>
      <c r="F518" s="37">
        <f t="shared" si="150"/>
        <v>2.5599830637004679E-2</v>
      </c>
      <c r="G518" s="37">
        <f t="shared" si="150"/>
        <v>2.5599830637004682E-2</v>
      </c>
      <c r="H518" s="37">
        <f t="shared" si="150"/>
        <v>2.5599830637004675E-2</v>
      </c>
      <c r="I518" s="37">
        <f t="shared" si="150"/>
        <v>2.5599830637004679E-2</v>
      </c>
      <c r="J518" s="37">
        <f t="shared" si="150"/>
        <v>2.5599830637004675E-2</v>
      </c>
      <c r="K518" s="37">
        <f t="shared" si="150"/>
        <v>2.5599830637004675E-2</v>
      </c>
      <c r="L518" s="37">
        <f t="shared" si="150"/>
        <v>2.5599830637004675E-2</v>
      </c>
      <c r="M518" s="37">
        <f t="shared" si="150"/>
        <v>2.5599830637004679E-2</v>
      </c>
      <c r="N518" s="37">
        <f t="shared" si="150"/>
        <v>2.5599830637004679E-2</v>
      </c>
      <c r="O518" s="37">
        <f t="shared" si="150"/>
        <v>2.5599830637004675E-2</v>
      </c>
      <c r="P518" s="37">
        <f t="shared" si="150"/>
        <v>2.5688681636077008E-2</v>
      </c>
      <c r="Q518" s="37">
        <f t="shared" si="150"/>
        <v>2.578044034056241E-2</v>
      </c>
      <c r="R518" s="37">
        <f t="shared" si="150"/>
        <v>2.5881930427675778E-2</v>
      </c>
      <c r="S518" s="37">
        <f t="shared" si="150"/>
        <v>2.5989244886174743E-2</v>
      </c>
      <c r="T518" s="37">
        <f t="shared" si="150"/>
        <v>2.6089843243962168E-2</v>
      </c>
      <c r="U518" s="37">
        <f t="shared" si="150"/>
        <v>2.6201802815967234E-2</v>
      </c>
      <c r="V518" s="37">
        <f t="shared" si="150"/>
        <v>2.6333745706620039E-2</v>
      </c>
      <c r="W518" s="37">
        <f t="shared" si="150"/>
        <v>2.6478722827571952E-2</v>
      </c>
      <c r="X518" s="37">
        <f t="shared" si="150"/>
        <v>2.6625719489441632E-2</v>
      </c>
      <c r="Y518" s="37">
        <f t="shared" si="150"/>
        <v>2.23444381957833E-2</v>
      </c>
      <c r="Z518" s="37">
        <f t="shared" si="150"/>
        <v>1.8027800706768984E-2</v>
      </c>
      <c r="AA518" s="37">
        <f t="shared" si="150"/>
        <v>1.9299573702312119E-2</v>
      </c>
      <c r="AB518" s="37">
        <f t="shared" si="150"/>
        <v>2.0581332553816944E-2</v>
      </c>
      <c r="AC518" s="37">
        <f t="shared" si="150"/>
        <v>1.6735848433352081E-2</v>
      </c>
      <c r="AD518" s="37">
        <f t="shared" si="150"/>
        <v>1.3688336514752803E-2</v>
      </c>
      <c r="AE518" s="37">
        <f t="shared" si="150"/>
        <v>1.059851837093052E-2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329.97457875881179</v>
      </c>
      <c r="D524" s="28">
        <f t="shared" si="155"/>
        <v>322.89413511711803</v>
      </c>
      <c r="E524" s="28">
        <f t="shared" si="155"/>
        <v>334.07051726378029</v>
      </c>
      <c r="F524" s="28">
        <f t="shared" si="155"/>
        <v>340.47623391729087</v>
      </c>
      <c r="G524" s="28">
        <f t="shared" si="155"/>
        <v>337.90044986588441</v>
      </c>
      <c r="H524" s="28">
        <f t="shared" si="155"/>
        <v>343.92831782135443</v>
      </c>
      <c r="I524" s="28">
        <f t="shared" si="155"/>
        <v>343.36631247972679</v>
      </c>
      <c r="J524" s="28">
        <f t="shared" si="155"/>
        <v>342.38458315245845</v>
      </c>
      <c r="K524" s="28">
        <f t="shared" si="155"/>
        <v>345.15622854775478</v>
      </c>
      <c r="L524" s="28">
        <f t="shared" si="155"/>
        <v>358.58488789058214</v>
      </c>
      <c r="M524" s="28">
        <f t="shared" si="155"/>
        <v>351.01352230674735</v>
      </c>
      <c r="N524" s="28">
        <f t="shared" si="155"/>
        <v>356.91431898069027</v>
      </c>
      <c r="O524" s="28">
        <f t="shared" si="155"/>
        <v>370.53610699162448</v>
      </c>
      <c r="P524" s="28">
        <f t="shared" si="155"/>
        <v>362.86053948917527</v>
      </c>
      <c r="Q524" s="28">
        <f t="shared" si="155"/>
        <v>389.36895416933424</v>
      </c>
      <c r="R524" s="28">
        <f t="shared" si="155"/>
        <v>372.37497171596999</v>
      </c>
      <c r="S524" s="28">
        <f t="shared" si="155"/>
        <v>383.55415124440935</v>
      </c>
      <c r="T524" s="28">
        <f t="shared" si="155"/>
        <v>400.88963433993297</v>
      </c>
      <c r="U524" s="28">
        <f t="shared" si="155"/>
        <v>415.25384819013829</v>
      </c>
      <c r="V524" s="28">
        <f t="shared" si="155"/>
        <v>416.82564759224641</v>
      </c>
      <c r="W524" s="28">
        <f t="shared" si="155"/>
        <v>420.75686610875579</v>
      </c>
      <c r="X524" s="28">
        <f t="shared" si="155"/>
        <v>377.43553173391177</v>
      </c>
      <c r="Y524" s="28">
        <f t="shared" si="155"/>
        <v>345.46003598604096</v>
      </c>
      <c r="Z524" s="28">
        <f t="shared" si="155"/>
        <v>338.96709132247923</v>
      </c>
      <c r="AA524" s="28">
        <f t="shared" si="155"/>
        <v>336.45709036261576</v>
      </c>
      <c r="AB524" s="28">
        <f t="shared" si="155"/>
        <v>332.95530939121721</v>
      </c>
      <c r="AC524" s="28">
        <f t="shared" si="155"/>
        <v>340.20954012791969</v>
      </c>
      <c r="AD524" s="28">
        <f t="shared" si="155"/>
        <v>354.6214652044734</v>
      </c>
      <c r="AE524" s="28">
        <f t="shared" si="155"/>
        <v>368.88780827727641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120.96174184155643</v>
      </c>
      <c r="D525" s="21">
        <f t="shared" si="156"/>
        <v>119.58213239520987</v>
      </c>
      <c r="E525" s="21">
        <f t="shared" si="156"/>
        <v>118.99272978175532</v>
      </c>
      <c r="F525" s="21">
        <f t="shared" si="156"/>
        <v>119.26047939500788</v>
      </c>
      <c r="G525" s="21">
        <f t="shared" si="156"/>
        <v>119.6524112353118</v>
      </c>
      <c r="H525" s="21">
        <f t="shared" si="156"/>
        <v>117.9869688347549</v>
      </c>
      <c r="I525" s="21">
        <f t="shared" si="156"/>
        <v>115.90271474654796</v>
      </c>
      <c r="J525" s="21">
        <f t="shared" si="156"/>
        <v>119.41754699980523</v>
      </c>
      <c r="K525" s="21">
        <f t="shared" si="156"/>
        <v>121.01140293791404</v>
      </c>
      <c r="L525" s="21">
        <f t="shared" si="156"/>
        <v>122.5217881343836</v>
      </c>
      <c r="M525" s="21">
        <f t="shared" si="156"/>
        <v>124.03750170372462</v>
      </c>
      <c r="N525" s="21">
        <f t="shared" si="156"/>
        <v>125.75115122338265</v>
      </c>
      <c r="O525" s="21">
        <f t="shared" si="156"/>
        <v>127.25598272931197</v>
      </c>
      <c r="P525" s="21">
        <f t="shared" si="156"/>
        <v>128.72724116515002</v>
      </c>
      <c r="Q525" s="21">
        <f t="shared" si="156"/>
        <v>130.30144986385042</v>
      </c>
      <c r="R525" s="21">
        <f t="shared" si="156"/>
        <v>131.83460162470377</v>
      </c>
      <c r="S525" s="21">
        <f t="shared" si="156"/>
        <v>133.37393222034598</v>
      </c>
      <c r="T525" s="21">
        <f t="shared" si="156"/>
        <v>134.86314963706133</v>
      </c>
      <c r="U525" s="21">
        <f t="shared" si="156"/>
        <v>133.16247345930111</v>
      </c>
      <c r="V525" s="21">
        <f t="shared" si="156"/>
        <v>131.31497512983211</v>
      </c>
      <c r="W525" s="21">
        <f t="shared" si="156"/>
        <v>129.65725467070396</v>
      </c>
      <c r="X525" s="21">
        <f t="shared" si="156"/>
        <v>120.49103565556982</v>
      </c>
      <c r="Y525" s="21">
        <f t="shared" si="156"/>
        <v>116.37112803518538</v>
      </c>
      <c r="Z525" s="21">
        <f t="shared" si="156"/>
        <v>112.21615166704467</v>
      </c>
      <c r="AA525" s="21">
        <f t="shared" si="156"/>
        <v>106.28552614054476</v>
      </c>
      <c r="AB525" s="21">
        <f t="shared" si="156"/>
        <v>100.33286776940307</v>
      </c>
      <c r="AC525" s="21">
        <f t="shared" si="156"/>
        <v>103.49358435991519</v>
      </c>
      <c r="AD525" s="21">
        <f t="shared" si="156"/>
        <v>106.66459283079399</v>
      </c>
      <c r="AE525" s="21">
        <f t="shared" si="156"/>
        <v>109.84224510096922</v>
      </c>
    </row>
    <row r="526" spans="1:31" x14ac:dyDescent="0.2">
      <c r="A526" s="9" t="s">
        <v>394</v>
      </c>
      <c r="B526" s="4" t="s">
        <v>395</v>
      </c>
      <c r="C526" s="35">
        <f>+C193</f>
        <v>44.841810943241406</v>
      </c>
      <c r="D526" s="35">
        <f t="shared" ref="D526:AE526" si="157">+D193</f>
        <v>45.640691422780712</v>
      </c>
      <c r="E526" s="35">
        <f t="shared" si="157"/>
        <v>47.137014446444844</v>
      </c>
      <c r="F526" s="35">
        <f t="shared" si="157"/>
        <v>48.978339050802226</v>
      </c>
      <c r="G526" s="35">
        <f t="shared" si="157"/>
        <v>50.771528118789256</v>
      </c>
      <c r="H526" s="35">
        <f t="shared" si="157"/>
        <v>51.585233374747226</v>
      </c>
      <c r="I526" s="35">
        <f t="shared" si="157"/>
        <v>52.474718347544105</v>
      </c>
      <c r="J526" s="35">
        <f t="shared" si="157"/>
        <v>55.828884499805234</v>
      </c>
      <c r="K526" s="35">
        <f t="shared" si="157"/>
        <v>56.166412141550822</v>
      </c>
      <c r="L526" s="35">
        <f t="shared" si="157"/>
        <v>56.417283436252312</v>
      </c>
      <c r="M526" s="35">
        <f t="shared" si="157"/>
        <v>56.688599030784403</v>
      </c>
      <c r="N526" s="35">
        <f t="shared" si="157"/>
        <v>57.11945613478521</v>
      </c>
      <c r="O526" s="35">
        <f t="shared" si="157"/>
        <v>57.367287892692893</v>
      </c>
      <c r="P526" s="35">
        <f t="shared" si="157"/>
        <v>57.600688142970093</v>
      </c>
      <c r="Q526" s="35">
        <f t="shared" si="157"/>
        <v>57.923605596559902</v>
      </c>
      <c r="R526" s="35">
        <f t="shared" si="157"/>
        <v>58.200377944089162</v>
      </c>
      <c r="S526" s="35">
        <f t="shared" si="157"/>
        <v>58.487635694808723</v>
      </c>
      <c r="T526" s="35">
        <f t="shared" si="157"/>
        <v>58.7304996370613</v>
      </c>
      <c r="U526" s="35">
        <f t="shared" si="157"/>
        <v>55.959187205930242</v>
      </c>
      <c r="V526" s="35">
        <f t="shared" si="157"/>
        <v>53.041194320241047</v>
      </c>
      <c r="W526" s="35">
        <f t="shared" si="157"/>
        <v>50.30874627489645</v>
      </c>
      <c r="X526" s="35">
        <f t="shared" si="157"/>
        <v>47.5273112516171</v>
      </c>
      <c r="Y526" s="35">
        <f t="shared" si="157"/>
        <v>49.782630025296314</v>
      </c>
      <c r="Z526" s="35">
        <f t="shared" si="157"/>
        <v>52.032361095827852</v>
      </c>
      <c r="AA526" s="35">
        <f t="shared" si="157"/>
        <v>49.530607339157207</v>
      </c>
      <c r="AB526" s="35">
        <f t="shared" si="157"/>
        <v>46.991981021070686</v>
      </c>
      <c r="AC526" s="35">
        <f t="shared" si="157"/>
        <v>46.717682479028184</v>
      </c>
      <c r="AD526" s="35">
        <f t="shared" si="157"/>
        <v>46.457154249687854</v>
      </c>
      <c r="AE526" s="35">
        <f t="shared" si="157"/>
        <v>46.196626020347516</v>
      </c>
    </row>
    <row r="527" spans="1:31" x14ac:dyDescent="0.2">
      <c r="A527" s="9" t="s">
        <v>410</v>
      </c>
      <c r="B527" s="4" t="s">
        <v>411</v>
      </c>
      <c r="C527" s="35">
        <f>+C201</f>
        <v>11.634669069244532</v>
      </c>
      <c r="D527" s="35">
        <f t="shared" ref="D527:AE527" si="158">+D201</f>
        <v>11.362470551487027</v>
      </c>
      <c r="E527" s="35">
        <f t="shared" si="158"/>
        <v>11.217550044347613</v>
      </c>
      <c r="F527" s="35">
        <f t="shared" si="158"/>
        <v>11.266818169935309</v>
      </c>
      <c r="G527" s="35">
        <f t="shared" si="158"/>
        <v>11.209099579324283</v>
      </c>
      <c r="H527" s="35">
        <f t="shared" si="158"/>
        <v>10.944997707291739</v>
      </c>
      <c r="I527" s="35">
        <f t="shared" si="158"/>
        <v>9.2930081329560572</v>
      </c>
      <c r="J527" s="35">
        <f t="shared" si="158"/>
        <v>8.9920000000000009</v>
      </c>
      <c r="K527" s="35">
        <f t="shared" si="158"/>
        <v>9.1473749999999985</v>
      </c>
      <c r="L527" s="35">
        <f t="shared" si="158"/>
        <v>9.3027499999999996</v>
      </c>
      <c r="M527" s="35">
        <f t="shared" si="158"/>
        <v>9.458124999999999</v>
      </c>
      <c r="N527" s="35">
        <f t="shared" si="158"/>
        <v>9.6135000000000002</v>
      </c>
      <c r="O527" s="35">
        <f t="shared" si="158"/>
        <v>9.7688749999999995</v>
      </c>
      <c r="P527" s="35">
        <f t="shared" si="158"/>
        <v>9.9242499999999989</v>
      </c>
      <c r="Q527" s="35">
        <f t="shared" si="158"/>
        <v>10.079624999999998</v>
      </c>
      <c r="R527" s="35">
        <f t="shared" si="158"/>
        <v>10.234999999999999</v>
      </c>
      <c r="S527" s="35">
        <f t="shared" si="158"/>
        <v>10.390374999999999</v>
      </c>
      <c r="T527" s="35">
        <f t="shared" si="158"/>
        <v>10.54575</v>
      </c>
      <c r="U527" s="35">
        <f t="shared" si="158"/>
        <v>10.121421310340308</v>
      </c>
      <c r="V527" s="35">
        <f t="shared" si="158"/>
        <v>9.6970926206806141</v>
      </c>
      <c r="W527" s="35">
        <f t="shared" si="158"/>
        <v>9.2727639310209184</v>
      </c>
      <c r="X527" s="35">
        <f t="shared" si="158"/>
        <v>9.0796359539248304</v>
      </c>
      <c r="Y527" s="35">
        <f t="shared" si="158"/>
        <v>8.8865079768287423</v>
      </c>
      <c r="Z527" s="35">
        <f t="shared" si="158"/>
        <v>8.693379999732656</v>
      </c>
      <c r="AA527" s="35">
        <f t="shared" si="158"/>
        <v>8.1434368732081186</v>
      </c>
      <c r="AB527" s="35">
        <f t="shared" si="158"/>
        <v>7.593493746683583</v>
      </c>
      <c r="AC527" s="35">
        <f t="shared" si="158"/>
        <v>7.2787746623644773</v>
      </c>
      <c r="AD527" s="35">
        <f t="shared" si="158"/>
        <v>6.9640555780453726</v>
      </c>
      <c r="AE527" s="35">
        <f t="shared" si="158"/>
        <v>6.6493364937262669</v>
      </c>
    </row>
    <row r="528" spans="1:31" x14ac:dyDescent="0.2">
      <c r="A528" s="9" t="s">
        <v>412</v>
      </c>
      <c r="B528" s="4" t="s">
        <v>413</v>
      </c>
      <c r="C528" s="35">
        <f>+C202</f>
        <v>0.13541447639789245</v>
      </c>
      <c r="D528" s="35">
        <f t="shared" ref="D528:AE528" si="159">+D202</f>
        <v>0.13978655379694849</v>
      </c>
      <c r="E528" s="35">
        <f t="shared" si="159"/>
        <v>0.14209576835672966</v>
      </c>
      <c r="F528" s="35">
        <f t="shared" si="159"/>
        <v>0.14396027701195457</v>
      </c>
      <c r="G528" s="35">
        <f t="shared" si="159"/>
        <v>0.14976847189638559</v>
      </c>
      <c r="H528" s="35">
        <f t="shared" si="159"/>
        <v>0.14914840191214027</v>
      </c>
      <c r="I528" s="35">
        <f t="shared" si="159"/>
        <v>0.15630447960085767</v>
      </c>
      <c r="J528" s="35">
        <f t="shared" si="159"/>
        <v>0.16361249999999999</v>
      </c>
      <c r="K528" s="35">
        <f t="shared" si="159"/>
        <v>0.16337079636322716</v>
      </c>
      <c r="L528" s="35">
        <f t="shared" si="159"/>
        <v>0.16631469813128696</v>
      </c>
      <c r="M528" s="35">
        <f t="shared" si="159"/>
        <v>0.15414267294020895</v>
      </c>
      <c r="N528" s="35">
        <f t="shared" si="159"/>
        <v>0.18036508859744627</v>
      </c>
      <c r="O528" s="35">
        <f t="shared" si="159"/>
        <v>0.1807948366190727</v>
      </c>
      <c r="P528" s="35">
        <f t="shared" si="159"/>
        <v>0.16208302217994081</v>
      </c>
      <c r="Q528" s="35">
        <f t="shared" si="159"/>
        <v>0.1568042672905241</v>
      </c>
      <c r="R528" s="35">
        <f t="shared" si="159"/>
        <v>0.15661368061460251</v>
      </c>
      <c r="S528" s="35">
        <f t="shared" si="159"/>
        <v>0.15211652553727348</v>
      </c>
      <c r="T528" s="35">
        <f t="shared" si="159"/>
        <v>0.1419</v>
      </c>
      <c r="U528" s="35">
        <f t="shared" si="159"/>
        <v>0.13800688371301509</v>
      </c>
      <c r="V528" s="35">
        <f t="shared" si="159"/>
        <v>0.13397207027531693</v>
      </c>
      <c r="W528" s="35">
        <f t="shared" si="159"/>
        <v>0.13417028683391399</v>
      </c>
      <c r="X528" s="35">
        <f t="shared" si="159"/>
        <v>0.13870532827550194</v>
      </c>
      <c r="Y528" s="35">
        <f t="shared" si="159"/>
        <v>0.1527979675081966</v>
      </c>
      <c r="Z528" s="35">
        <f t="shared" si="159"/>
        <v>0.13740956213230965</v>
      </c>
      <c r="AA528" s="35">
        <f t="shared" si="159"/>
        <v>0.12784711612664396</v>
      </c>
      <c r="AB528" s="35">
        <f t="shared" si="159"/>
        <v>0.13312438689504053</v>
      </c>
      <c r="AC528" s="35">
        <f t="shared" si="159"/>
        <v>0.1322039372012252</v>
      </c>
      <c r="AD528" s="35">
        <f t="shared" si="159"/>
        <v>0.12780505517193813</v>
      </c>
      <c r="AE528" s="35">
        <f t="shared" si="159"/>
        <v>0.13004997243909747</v>
      </c>
    </row>
    <row r="529" spans="1:31" x14ac:dyDescent="0.2">
      <c r="A529" s="9" t="s">
        <v>420</v>
      </c>
      <c r="B529" s="4" t="s">
        <v>421</v>
      </c>
      <c r="C529" s="35">
        <f>+C206</f>
        <v>64.349847352672597</v>
      </c>
      <c r="D529" s="35">
        <f t="shared" ref="D529:AE529" si="160">+D206</f>
        <v>62.439183867145189</v>
      </c>
      <c r="E529" s="35">
        <f t="shared" si="160"/>
        <v>60.49606952260612</v>
      </c>
      <c r="F529" s="35">
        <f t="shared" si="160"/>
        <v>58.871361897258375</v>
      </c>
      <c r="G529" s="35">
        <f t="shared" si="160"/>
        <v>57.522015065301879</v>
      </c>
      <c r="H529" s="35">
        <f t="shared" si="160"/>
        <v>55.307589350803795</v>
      </c>
      <c r="I529" s="35">
        <f t="shared" si="160"/>
        <v>53.978683786446943</v>
      </c>
      <c r="J529" s="35">
        <f t="shared" si="160"/>
        <v>54.433049999999994</v>
      </c>
      <c r="K529" s="35">
        <f t="shared" si="160"/>
        <v>55.534244999999999</v>
      </c>
      <c r="L529" s="35">
        <f t="shared" si="160"/>
        <v>56.635440000000003</v>
      </c>
      <c r="M529" s="35">
        <f t="shared" si="160"/>
        <v>57.736635000000007</v>
      </c>
      <c r="N529" s="35">
        <f t="shared" si="160"/>
        <v>58.837829999999997</v>
      </c>
      <c r="O529" s="35">
        <f t="shared" si="160"/>
        <v>59.939025000000001</v>
      </c>
      <c r="P529" s="35">
        <f t="shared" si="160"/>
        <v>61.040219999999998</v>
      </c>
      <c r="Q529" s="35">
        <f t="shared" si="160"/>
        <v>62.141414999999995</v>
      </c>
      <c r="R529" s="35">
        <f t="shared" si="160"/>
        <v>63.242609999999999</v>
      </c>
      <c r="S529" s="35">
        <f t="shared" si="160"/>
        <v>64.343805000000003</v>
      </c>
      <c r="T529" s="35">
        <f t="shared" si="160"/>
        <v>65.445000000000007</v>
      </c>
      <c r="U529" s="35">
        <f t="shared" si="160"/>
        <v>66.943858059317563</v>
      </c>
      <c r="V529" s="35">
        <f t="shared" si="160"/>
        <v>68.442716118635119</v>
      </c>
      <c r="W529" s="35">
        <f t="shared" si="160"/>
        <v>69.941574177952688</v>
      </c>
      <c r="X529" s="35">
        <f t="shared" si="160"/>
        <v>63.74538312175239</v>
      </c>
      <c r="Y529" s="35">
        <f t="shared" si="160"/>
        <v>57.549192065552127</v>
      </c>
      <c r="Z529" s="35">
        <f t="shared" si="160"/>
        <v>51.353001009351843</v>
      </c>
      <c r="AA529" s="35">
        <f t="shared" si="160"/>
        <v>48.483634812052799</v>
      </c>
      <c r="AB529" s="35">
        <f t="shared" si="160"/>
        <v>45.614268614753755</v>
      </c>
      <c r="AC529" s="35">
        <f t="shared" si="160"/>
        <v>49.364923281321296</v>
      </c>
      <c r="AD529" s="35">
        <f t="shared" si="160"/>
        <v>53.115577947888831</v>
      </c>
      <c r="AE529" s="35">
        <f t="shared" si="160"/>
        <v>56.866232614456351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9.6909729986908317</v>
      </c>
      <c r="D530" s="21">
        <f t="shared" si="161"/>
        <v>9.7376324545619077</v>
      </c>
      <c r="E530" s="21">
        <f t="shared" si="161"/>
        <v>9.8273487932549202</v>
      </c>
      <c r="F530" s="21">
        <f t="shared" si="161"/>
        <v>9.9805134199899292</v>
      </c>
      <c r="G530" s="21">
        <f t="shared" si="161"/>
        <v>10.199749543778029</v>
      </c>
      <c r="H530" s="21">
        <f t="shared" si="161"/>
        <v>10.191551354029855</v>
      </c>
      <c r="I530" s="21">
        <f t="shared" si="161"/>
        <v>10.321162152218555</v>
      </c>
      <c r="J530" s="21">
        <f t="shared" si="161"/>
        <v>10.844366914585953</v>
      </c>
      <c r="K530" s="21">
        <f t="shared" si="161"/>
        <v>10.815777805094354</v>
      </c>
      <c r="L530" s="21">
        <f t="shared" si="161"/>
        <v>10.802589245936339</v>
      </c>
      <c r="M530" s="21">
        <f t="shared" si="161"/>
        <v>10.606777816810087</v>
      </c>
      <c r="N530" s="21">
        <f t="shared" si="161"/>
        <v>10.089411684214799</v>
      </c>
      <c r="O530" s="21">
        <f t="shared" si="161"/>
        <v>10.044908026005228</v>
      </c>
      <c r="P530" s="21">
        <f t="shared" si="161"/>
        <v>9.8498324849055816</v>
      </c>
      <c r="Q530" s="21">
        <f t="shared" si="161"/>
        <v>9.9905153356822289</v>
      </c>
      <c r="R530" s="21">
        <f t="shared" si="161"/>
        <v>9.9953616130435936</v>
      </c>
      <c r="S530" s="21">
        <f t="shared" si="161"/>
        <v>9.9157833448338444</v>
      </c>
      <c r="T530" s="21">
        <f t="shared" si="161"/>
        <v>9.8572013837344112</v>
      </c>
      <c r="U530" s="21">
        <f t="shared" si="161"/>
        <v>9.9303804244728884</v>
      </c>
      <c r="V530" s="21">
        <f t="shared" si="161"/>
        <v>9.9571773138377786</v>
      </c>
      <c r="W530" s="21">
        <f t="shared" si="161"/>
        <v>10.085538746184755</v>
      </c>
      <c r="X530" s="21">
        <f t="shared" si="161"/>
        <v>9.5814445159728923</v>
      </c>
      <c r="Y530" s="21">
        <f t="shared" si="161"/>
        <v>9.9410447494949885</v>
      </c>
      <c r="Z530" s="21">
        <f t="shared" si="161"/>
        <v>9.2757333416498753</v>
      </c>
      <c r="AA530" s="21">
        <f t="shared" si="161"/>
        <v>9.3498147295792151</v>
      </c>
      <c r="AB530" s="21">
        <f t="shared" si="161"/>
        <v>9.4016432705259803</v>
      </c>
      <c r="AC530" s="21">
        <f t="shared" si="161"/>
        <v>9.7781614168835862</v>
      </c>
      <c r="AD530" s="21">
        <f t="shared" si="161"/>
        <v>10.123290905057912</v>
      </c>
      <c r="AE530" s="21">
        <f t="shared" si="161"/>
        <v>10.533558559697813</v>
      </c>
    </row>
    <row r="531" spans="1:31" x14ac:dyDescent="0.2">
      <c r="A531" s="9" t="s">
        <v>441</v>
      </c>
      <c r="B531" s="4" t="s">
        <v>395</v>
      </c>
      <c r="C531" s="35">
        <f>+C217</f>
        <v>3.1868089623784863</v>
      </c>
      <c r="D531" s="35">
        <f t="shared" ref="D531:AE531" si="162">+D217</f>
        <v>3.2376718077407394</v>
      </c>
      <c r="E531" s="35">
        <f t="shared" si="162"/>
        <v>3.3522630682612329</v>
      </c>
      <c r="F531" s="35">
        <f t="shared" si="162"/>
        <v>3.5012747221846543</v>
      </c>
      <c r="G531" s="35">
        <f t="shared" si="162"/>
        <v>3.6436585618535413</v>
      </c>
      <c r="H531" s="35">
        <f t="shared" si="162"/>
        <v>3.7210061428717163</v>
      </c>
      <c r="I531" s="35">
        <f t="shared" si="162"/>
        <v>3.8034475314633216</v>
      </c>
      <c r="J531" s="35">
        <f t="shared" si="162"/>
        <v>4.0584879881854281</v>
      </c>
      <c r="K531" s="35">
        <f t="shared" si="162"/>
        <v>3.9686925665062183</v>
      </c>
      <c r="L531" s="35">
        <f t="shared" si="162"/>
        <v>3.8539071492189829</v>
      </c>
      <c r="M531" s="35">
        <f t="shared" si="162"/>
        <v>3.7474571864467459</v>
      </c>
      <c r="N531" s="35">
        <f t="shared" si="162"/>
        <v>3.6924921311408996</v>
      </c>
      <c r="O531" s="35">
        <f t="shared" si="162"/>
        <v>3.5826297748741731</v>
      </c>
      <c r="P531" s="35">
        <f t="shared" si="162"/>
        <v>3.4702451771896188</v>
      </c>
      <c r="Q531" s="35">
        <f t="shared" si="162"/>
        <v>3.3875239112134423</v>
      </c>
      <c r="R531" s="35">
        <f t="shared" si="162"/>
        <v>3.2924139105050454</v>
      </c>
      <c r="S531" s="35">
        <f t="shared" si="162"/>
        <v>3.2024445544548219</v>
      </c>
      <c r="T531" s="35">
        <f t="shared" si="162"/>
        <v>3.1006465458378933</v>
      </c>
      <c r="U531" s="35">
        <f t="shared" si="162"/>
        <v>2.9795328648173989</v>
      </c>
      <c r="V531" s="35">
        <f t="shared" si="162"/>
        <v>2.8134471888595618</v>
      </c>
      <c r="W531" s="35">
        <f t="shared" si="162"/>
        <v>2.704879182267522</v>
      </c>
      <c r="X531" s="35">
        <f t="shared" si="162"/>
        <v>2.5815286069038121</v>
      </c>
      <c r="Y531" s="35">
        <f t="shared" si="162"/>
        <v>2.6880589915272379</v>
      </c>
      <c r="Z531" s="35">
        <f t="shared" si="162"/>
        <v>2.7961966745105507</v>
      </c>
      <c r="AA531" s="35">
        <f t="shared" si="162"/>
        <v>2.6569194563790219</v>
      </c>
      <c r="AB531" s="35">
        <f t="shared" si="162"/>
        <v>2.5012556046115018</v>
      </c>
      <c r="AC531" s="35">
        <f t="shared" si="162"/>
        <v>2.4893832144550765</v>
      </c>
      <c r="AD531" s="35">
        <f t="shared" si="162"/>
        <v>2.4821977275812728</v>
      </c>
      <c r="AE531" s="35">
        <f t="shared" si="162"/>
        <v>2.4750122407074686</v>
      </c>
    </row>
    <row r="532" spans="1:31" x14ac:dyDescent="0.2">
      <c r="A532" s="9" t="s">
        <v>449</v>
      </c>
      <c r="B532" s="4" t="s">
        <v>411</v>
      </c>
      <c r="C532" s="35">
        <f>+C225</f>
        <v>0.34904007207733595</v>
      </c>
      <c r="D532" s="35">
        <f t="shared" ref="D532:AE532" si="163">+D225</f>
        <v>0.34087411654461069</v>
      </c>
      <c r="E532" s="35">
        <f t="shared" si="163"/>
        <v>0.33652650133042833</v>
      </c>
      <c r="F532" s="35">
        <f t="shared" si="163"/>
        <v>0.33800454509805927</v>
      </c>
      <c r="G532" s="35">
        <f t="shared" si="163"/>
        <v>0.33627298737972849</v>
      </c>
      <c r="H532" s="35">
        <f t="shared" si="163"/>
        <v>0.32834993121875217</v>
      </c>
      <c r="I532" s="35">
        <f t="shared" si="163"/>
        <v>0.27879024398868174</v>
      </c>
      <c r="J532" s="35">
        <f t="shared" si="163"/>
        <v>0.26975999999999994</v>
      </c>
      <c r="K532" s="35">
        <f t="shared" si="163"/>
        <v>0.27442125000000001</v>
      </c>
      <c r="L532" s="35">
        <f t="shared" si="163"/>
        <v>0.27908249999999996</v>
      </c>
      <c r="M532" s="35">
        <f t="shared" si="163"/>
        <v>0.28374374999999996</v>
      </c>
      <c r="N532" s="35">
        <f t="shared" si="163"/>
        <v>0.28840499999999997</v>
      </c>
      <c r="O532" s="35">
        <f t="shared" si="163"/>
        <v>0.29306624999999997</v>
      </c>
      <c r="P532" s="35">
        <f t="shared" si="163"/>
        <v>0.29772750000000003</v>
      </c>
      <c r="Q532" s="35">
        <f t="shared" si="163"/>
        <v>0.30238874999999998</v>
      </c>
      <c r="R532" s="35">
        <f t="shared" si="163"/>
        <v>0.30704999999999999</v>
      </c>
      <c r="S532" s="35">
        <f t="shared" si="163"/>
        <v>0.31171125</v>
      </c>
      <c r="T532" s="35">
        <f t="shared" si="163"/>
        <v>0.31637249999999995</v>
      </c>
      <c r="U532" s="35">
        <f t="shared" si="163"/>
        <v>0.30364263931020918</v>
      </c>
      <c r="V532" s="35">
        <f t="shared" si="163"/>
        <v>0.29091277862041842</v>
      </c>
      <c r="W532" s="35">
        <f t="shared" si="163"/>
        <v>0.27818291793062755</v>
      </c>
      <c r="X532" s="35">
        <f t="shared" si="163"/>
        <v>0.27238907861774492</v>
      </c>
      <c r="Y532" s="35">
        <f t="shared" si="163"/>
        <v>0.26659523930486229</v>
      </c>
      <c r="Z532" s="35">
        <f t="shared" si="163"/>
        <v>0.26080139999197971</v>
      </c>
      <c r="AA532" s="35">
        <f t="shared" si="163"/>
        <v>0.2443031061962436</v>
      </c>
      <c r="AB532" s="35">
        <f t="shared" si="163"/>
        <v>0.22780481240050748</v>
      </c>
      <c r="AC532" s="35">
        <f t="shared" si="163"/>
        <v>0.21836323987093434</v>
      </c>
      <c r="AD532" s="35">
        <f t="shared" si="163"/>
        <v>0.20892166734136114</v>
      </c>
      <c r="AE532" s="35">
        <f t="shared" si="163"/>
        <v>0.19948009481178799</v>
      </c>
    </row>
    <row r="533" spans="1:31" x14ac:dyDescent="0.2">
      <c r="A533" s="9" t="s">
        <v>450</v>
      </c>
      <c r="B533" s="4" t="s">
        <v>413</v>
      </c>
      <c r="C533" s="35">
        <f>+C226</f>
        <v>1.6690904817506209</v>
      </c>
      <c r="D533" s="35">
        <f t="shared" ref="D533:AE533" si="164">+D226</f>
        <v>1.7223736627197794</v>
      </c>
      <c r="E533" s="35">
        <f t="shared" si="164"/>
        <v>1.7463267805527303</v>
      </c>
      <c r="F533" s="35">
        <f t="shared" si="164"/>
        <v>1.7674478121162689</v>
      </c>
      <c r="G533" s="35">
        <f t="shared" si="164"/>
        <v>1.8382806036923447</v>
      </c>
      <c r="H533" s="35">
        <f t="shared" si="164"/>
        <v>1.825397842300462</v>
      </c>
      <c r="I533" s="35">
        <f t="shared" si="164"/>
        <v>1.9115941416922901</v>
      </c>
      <c r="J533" s="35">
        <f t="shared" si="164"/>
        <v>1.9997060677524316</v>
      </c>
      <c r="K533" s="35">
        <f t="shared" si="164"/>
        <v>1.995700563957963</v>
      </c>
      <c r="L533" s="35">
        <f t="shared" si="164"/>
        <v>2.0301409678819597</v>
      </c>
      <c r="M533" s="35">
        <f t="shared" si="164"/>
        <v>1.8815616343645329</v>
      </c>
      <c r="N533" s="35">
        <f t="shared" si="164"/>
        <v>1.3041049242504559</v>
      </c>
      <c r="O533" s="35">
        <f t="shared" si="164"/>
        <v>1.3072121581145475</v>
      </c>
      <c r="P533" s="35">
        <f t="shared" si="164"/>
        <v>1.1719189617344241</v>
      </c>
      <c r="Q533" s="35">
        <f t="shared" si="164"/>
        <v>1.3383420763071687</v>
      </c>
      <c r="R533" s="35">
        <f t="shared" si="164"/>
        <v>1.376876704289085</v>
      </c>
      <c r="S533" s="35">
        <f t="shared" si="164"/>
        <v>1.3268287089990789</v>
      </c>
      <c r="T533" s="35">
        <f t="shared" si="164"/>
        <v>1.3126997072824418</v>
      </c>
      <c r="U533" s="35">
        <f t="shared" si="164"/>
        <v>1.2766849602046297</v>
      </c>
      <c r="V533" s="35">
        <f t="shared" si="164"/>
        <v>1.239359389953709</v>
      </c>
      <c r="W533" s="35">
        <f t="shared" si="164"/>
        <v>1.2440185734633409</v>
      </c>
      <c r="X533" s="35">
        <f t="shared" si="164"/>
        <v>1.2860671962835712</v>
      </c>
      <c r="Y533" s="35">
        <f t="shared" si="164"/>
        <v>1.4167332727174102</v>
      </c>
      <c r="Z533" s="35">
        <f t="shared" si="164"/>
        <v>1.2740529330138533</v>
      </c>
      <c r="AA533" s="35">
        <f t="shared" si="164"/>
        <v>1.1867889114620893</v>
      </c>
      <c r="AB533" s="35">
        <f t="shared" si="164"/>
        <v>1.2372332679156981</v>
      </c>
      <c r="AC533" s="35">
        <f t="shared" si="164"/>
        <v>1.2301248188871448</v>
      </c>
      <c r="AD533" s="35">
        <f t="shared" si="164"/>
        <v>1.1891943135320249</v>
      </c>
      <c r="AE533" s="35">
        <f t="shared" si="164"/>
        <v>1.2100827114507475</v>
      </c>
    </row>
    <row r="534" spans="1:31" x14ac:dyDescent="0.2">
      <c r="A534" s="9" t="s">
        <v>454</v>
      </c>
      <c r="B534" s="4" t="s">
        <v>421</v>
      </c>
      <c r="C534" s="35">
        <f>+C230</f>
        <v>3.497446210896479</v>
      </c>
      <c r="D534" s="35">
        <f t="shared" ref="D534:AE534" si="165">+D230</f>
        <v>3.4282764891830619</v>
      </c>
      <c r="E534" s="35">
        <f t="shared" si="165"/>
        <v>3.3561501336485824</v>
      </c>
      <c r="F534" s="35">
        <f t="shared" si="165"/>
        <v>3.3130341680848669</v>
      </c>
      <c r="G534" s="35">
        <f t="shared" si="165"/>
        <v>3.2950066303634644</v>
      </c>
      <c r="H534" s="35">
        <f t="shared" si="165"/>
        <v>3.1981607944549411</v>
      </c>
      <c r="I534" s="35">
        <f t="shared" si="165"/>
        <v>3.1819956833370626</v>
      </c>
      <c r="J534" s="35">
        <f t="shared" si="165"/>
        <v>3.3283064453176432</v>
      </c>
      <c r="K534" s="35">
        <f t="shared" si="165"/>
        <v>3.3733774454602359</v>
      </c>
      <c r="L534" s="35">
        <f t="shared" si="165"/>
        <v>3.4184484456028281</v>
      </c>
      <c r="M534" s="35">
        <f t="shared" si="165"/>
        <v>3.4635194457454213</v>
      </c>
      <c r="N534" s="35">
        <f t="shared" si="165"/>
        <v>3.5085904458880144</v>
      </c>
      <c r="O534" s="35">
        <f t="shared" si="165"/>
        <v>3.5536614460306071</v>
      </c>
      <c r="P534" s="35">
        <f t="shared" si="165"/>
        <v>3.5987324461732002</v>
      </c>
      <c r="Q534" s="35">
        <f t="shared" si="165"/>
        <v>3.6438034463157929</v>
      </c>
      <c r="R534" s="35">
        <f t="shared" si="165"/>
        <v>3.6888744464583856</v>
      </c>
      <c r="S534" s="35">
        <f t="shared" si="165"/>
        <v>3.7339454466009792</v>
      </c>
      <c r="T534" s="35">
        <f t="shared" si="165"/>
        <v>3.7790164467435705</v>
      </c>
      <c r="U534" s="35">
        <f t="shared" si="165"/>
        <v>3.9006886226553688</v>
      </c>
      <c r="V534" s="35">
        <f t="shared" si="165"/>
        <v>4.0223607985671652</v>
      </c>
      <c r="W534" s="35">
        <f t="shared" si="165"/>
        <v>4.1440329744789635</v>
      </c>
      <c r="X534" s="35">
        <f t="shared" si="165"/>
        <v>3.8520880897110104</v>
      </c>
      <c r="Y534" s="35">
        <f t="shared" si="165"/>
        <v>3.7591355848002008</v>
      </c>
      <c r="Z534" s="35">
        <f t="shared" si="165"/>
        <v>3.387253590175106</v>
      </c>
      <c r="AA534" s="35">
        <f t="shared" si="165"/>
        <v>3.446531290609796</v>
      </c>
      <c r="AB534" s="35">
        <f t="shared" si="165"/>
        <v>3.4488325404016282</v>
      </c>
      <c r="AC534" s="35">
        <f t="shared" si="165"/>
        <v>3.6763838120649242</v>
      </c>
      <c r="AD534" s="35">
        <f t="shared" si="165"/>
        <v>3.903935083728221</v>
      </c>
      <c r="AE534" s="35">
        <f t="shared" si="165"/>
        <v>4.1314863553915169</v>
      </c>
    </row>
    <row r="535" spans="1:31" x14ac:dyDescent="0.2">
      <c r="A535" s="9" t="s">
        <v>464</v>
      </c>
      <c r="B535" s="4" t="s">
        <v>465</v>
      </c>
      <c r="C535" s="35">
        <f>+C240</f>
        <v>0.98858727158791093</v>
      </c>
      <c r="D535" s="35">
        <f t="shared" ref="D535:AE535" si="166">+D240</f>
        <v>1.0084363783737165</v>
      </c>
      <c r="E535" s="35">
        <f t="shared" si="166"/>
        <v>1.0360823094619462</v>
      </c>
      <c r="F535" s="35">
        <f t="shared" si="166"/>
        <v>1.0607521725060791</v>
      </c>
      <c r="G535" s="35">
        <f t="shared" si="166"/>
        <v>1.0865307604889516</v>
      </c>
      <c r="H535" s="35">
        <f t="shared" si="166"/>
        <v>1.1186366431839836</v>
      </c>
      <c r="I535" s="35">
        <f t="shared" si="166"/>
        <v>1.1453345517371991</v>
      </c>
      <c r="J535" s="35">
        <f t="shared" si="166"/>
        <v>1.18810641333045</v>
      </c>
      <c r="K535" s="35">
        <f t="shared" si="166"/>
        <v>1.2035859791699361</v>
      </c>
      <c r="L535" s="35">
        <f t="shared" si="166"/>
        <v>1.2210101832325679</v>
      </c>
      <c r="M535" s="35">
        <f t="shared" si="166"/>
        <v>1.2304958002533875</v>
      </c>
      <c r="N535" s="35">
        <f t="shared" si="166"/>
        <v>1.2958191829354282</v>
      </c>
      <c r="O535" s="35">
        <f t="shared" si="166"/>
        <v>1.3083383969858988</v>
      </c>
      <c r="P535" s="35">
        <f t="shared" si="166"/>
        <v>1.3112083998083377</v>
      </c>
      <c r="Q535" s="35">
        <f t="shared" si="166"/>
        <v>1.3184571518458248</v>
      </c>
      <c r="R535" s="35">
        <f t="shared" si="166"/>
        <v>1.3301465517910778</v>
      </c>
      <c r="S535" s="35">
        <f t="shared" si="166"/>
        <v>1.3408533847789657</v>
      </c>
      <c r="T535" s="35">
        <f t="shared" si="166"/>
        <v>1.3484661838705041</v>
      </c>
      <c r="U535" s="35">
        <f t="shared" si="166"/>
        <v>1.4698313374852823</v>
      </c>
      <c r="V535" s="35">
        <f t="shared" si="166"/>
        <v>1.5910971578369235</v>
      </c>
      <c r="W535" s="35">
        <f t="shared" si="166"/>
        <v>1.7144250980442999</v>
      </c>
      <c r="X535" s="35">
        <f t="shared" si="166"/>
        <v>1.5893715444567533</v>
      </c>
      <c r="Y535" s="35">
        <f t="shared" si="166"/>
        <v>1.810521661145277</v>
      </c>
      <c r="Z535" s="35">
        <f t="shared" si="166"/>
        <v>1.5574287439583863</v>
      </c>
      <c r="AA535" s="35">
        <f t="shared" si="166"/>
        <v>1.8152719649320646</v>
      </c>
      <c r="AB535" s="35">
        <f t="shared" si="166"/>
        <v>1.9865170451966443</v>
      </c>
      <c r="AC535" s="35">
        <f t="shared" si="166"/>
        <v>2.1639063316055061</v>
      </c>
      <c r="AD535" s="35">
        <f t="shared" si="166"/>
        <v>2.3390421128750334</v>
      </c>
      <c r="AE535" s="35">
        <f t="shared" si="166"/>
        <v>2.5174971573362921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178.42556666223305</v>
      </c>
      <c r="D541" s="21">
        <f t="shared" si="172"/>
        <v>171.11245793199188</v>
      </c>
      <c r="E541" s="21">
        <f t="shared" si="172"/>
        <v>181.26359084439127</v>
      </c>
      <c r="F541" s="21">
        <f t="shared" si="172"/>
        <v>187.42873547321807</v>
      </c>
      <c r="G541" s="21">
        <f t="shared" si="172"/>
        <v>185.23939092194402</v>
      </c>
      <c r="H541" s="21">
        <f t="shared" si="172"/>
        <v>191.19902089382853</v>
      </c>
      <c r="I541" s="21">
        <f t="shared" si="172"/>
        <v>186.89826479039962</v>
      </c>
      <c r="J541" s="21">
        <f t="shared" si="172"/>
        <v>189.41680965071689</v>
      </c>
      <c r="K541" s="21">
        <f t="shared" si="172"/>
        <v>188.3700047832705</v>
      </c>
      <c r="L541" s="21">
        <f t="shared" si="172"/>
        <v>197.66978030459455</v>
      </c>
      <c r="M541" s="21">
        <f t="shared" si="172"/>
        <v>186.53385992233481</v>
      </c>
      <c r="N541" s="21">
        <f t="shared" si="172"/>
        <v>193.85581458784611</v>
      </c>
      <c r="O541" s="21">
        <f t="shared" si="172"/>
        <v>203.1484476726705</v>
      </c>
      <c r="P541" s="21">
        <f t="shared" si="172"/>
        <v>191.32508182013208</v>
      </c>
      <c r="Q541" s="21">
        <f t="shared" si="172"/>
        <v>215.63878938375296</v>
      </c>
      <c r="R541" s="21">
        <f t="shared" si="172"/>
        <v>202.053023792994</v>
      </c>
      <c r="S541" s="21">
        <f t="shared" si="172"/>
        <v>210.59879737214982</v>
      </c>
      <c r="T541" s="21">
        <f t="shared" si="172"/>
        <v>227.04093203922963</v>
      </c>
      <c r="U541" s="21">
        <f t="shared" si="172"/>
        <v>240.3932168948904</v>
      </c>
      <c r="V541" s="21">
        <f t="shared" si="172"/>
        <v>247.53877998520002</v>
      </c>
      <c r="W541" s="21">
        <f t="shared" si="172"/>
        <v>246.95823772883736</v>
      </c>
      <c r="X541" s="21">
        <f t="shared" si="172"/>
        <v>213.55160048477779</v>
      </c>
      <c r="Y541" s="21">
        <f t="shared" si="172"/>
        <v>185.51631715818144</v>
      </c>
      <c r="Z541" s="21">
        <f t="shared" si="172"/>
        <v>181.52930591741227</v>
      </c>
      <c r="AA541" s="21">
        <f t="shared" si="172"/>
        <v>186.40656302844943</v>
      </c>
      <c r="AB541" s="21">
        <f t="shared" si="172"/>
        <v>184.4763430663956</v>
      </c>
      <c r="AC541" s="21">
        <f t="shared" si="172"/>
        <v>194.69818476297567</v>
      </c>
      <c r="AD541" s="21">
        <f t="shared" si="172"/>
        <v>205.23168437897866</v>
      </c>
      <c r="AE541" s="21">
        <f t="shared" si="172"/>
        <v>215.51846065014288</v>
      </c>
    </row>
    <row r="542" spans="1:31" x14ac:dyDescent="0.2">
      <c r="A542" s="9" t="s">
        <v>488</v>
      </c>
      <c r="B542" s="4" t="s">
        <v>489</v>
      </c>
      <c r="C542" s="35">
        <f>+C258</f>
        <v>156.76048602691134</v>
      </c>
      <c r="D542" s="35">
        <f t="shared" ref="D542:AE542" si="173">+D258</f>
        <v>150.07431998150687</v>
      </c>
      <c r="E542" s="35">
        <f t="shared" si="173"/>
        <v>159.96154660035535</v>
      </c>
      <c r="F542" s="35">
        <f t="shared" si="173"/>
        <v>165.6033679752704</v>
      </c>
      <c r="G542" s="35">
        <f t="shared" si="173"/>
        <v>163.60962235090494</v>
      </c>
      <c r="H542" s="35">
        <f t="shared" si="173"/>
        <v>169.28521911053863</v>
      </c>
      <c r="I542" s="35">
        <f t="shared" si="173"/>
        <v>165.21106531034141</v>
      </c>
      <c r="J542" s="35">
        <f t="shared" si="173"/>
        <v>167.73840984896461</v>
      </c>
      <c r="K542" s="35">
        <f t="shared" si="173"/>
        <v>166.65940761167863</v>
      </c>
      <c r="L542" s="35">
        <f t="shared" si="173"/>
        <v>174.98340297301516</v>
      </c>
      <c r="M542" s="35">
        <f t="shared" si="173"/>
        <v>164.74288641621987</v>
      </c>
      <c r="N542" s="35">
        <f t="shared" si="173"/>
        <v>171.26886738636708</v>
      </c>
      <c r="O542" s="35">
        <f t="shared" si="173"/>
        <v>179.57275906784665</v>
      </c>
      <c r="P542" s="35">
        <f t="shared" si="173"/>
        <v>168.70171075881211</v>
      </c>
      <c r="Q542" s="35">
        <f t="shared" si="173"/>
        <v>190.66547037942425</v>
      </c>
      <c r="R542" s="35">
        <f t="shared" si="173"/>
        <v>178.18804618906393</v>
      </c>
      <c r="S542" s="35">
        <f t="shared" si="173"/>
        <v>185.81493479592811</v>
      </c>
      <c r="T542" s="35">
        <f t="shared" si="173"/>
        <v>200.61376520112222</v>
      </c>
      <c r="U542" s="35">
        <f t="shared" si="173"/>
        <v>212.65841498809718</v>
      </c>
      <c r="V542" s="35">
        <f t="shared" si="173"/>
        <v>219.02614633135559</v>
      </c>
      <c r="W542" s="35">
        <f t="shared" si="173"/>
        <v>218.32017966611795</v>
      </c>
      <c r="X542" s="35">
        <f t="shared" si="173"/>
        <v>188.56446000739211</v>
      </c>
      <c r="Y542" s="35">
        <f t="shared" si="173"/>
        <v>163.44530867876179</v>
      </c>
      <c r="Z542" s="35">
        <f t="shared" si="173"/>
        <v>160.35583821325076</v>
      </c>
      <c r="AA542" s="35">
        <f t="shared" si="173"/>
        <v>165.04954441881418</v>
      </c>
      <c r="AB542" s="35">
        <f t="shared" si="173"/>
        <v>163.52909684043934</v>
      </c>
      <c r="AC542" s="35">
        <f t="shared" si="173"/>
        <v>172.51295003595155</v>
      </c>
      <c r="AD542" s="35">
        <f t="shared" si="173"/>
        <v>181.80644137957529</v>
      </c>
      <c r="AE542" s="35">
        <f t="shared" si="173"/>
        <v>190.85157169484543</v>
      </c>
    </row>
    <row r="543" spans="1:31" x14ac:dyDescent="0.2">
      <c r="A543" s="9" t="s">
        <v>509</v>
      </c>
      <c r="B543" s="4" t="s">
        <v>510</v>
      </c>
      <c r="C543" s="35">
        <f>+C269</f>
        <v>21.665080635321722</v>
      </c>
      <c r="D543" s="35">
        <f t="shared" ref="D543:AE543" si="174">+D269</f>
        <v>21.038137950485016</v>
      </c>
      <c r="E543" s="35">
        <f t="shared" si="174"/>
        <v>21.302044244035926</v>
      </c>
      <c r="F543" s="35">
        <f t="shared" si="174"/>
        <v>21.825367497947674</v>
      </c>
      <c r="G543" s="35">
        <f t="shared" si="174"/>
        <v>21.629768571039069</v>
      </c>
      <c r="H543" s="35">
        <f t="shared" si="174"/>
        <v>21.913801783289909</v>
      </c>
      <c r="I543" s="35">
        <f t="shared" si="174"/>
        <v>21.687199480058204</v>
      </c>
      <c r="J543" s="35">
        <f t="shared" si="174"/>
        <v>21.678399801752274</v>
      </c>
      <c r="K543" s="35">
        <f t="shared" si="174"/>
        <v>21.710597171591871</v>
      </c>
      <c r="L543" s="35">
        <f t="shared" si="174"/>
        <v>22.686377331579408</v>
      </c>
      <c r="M543" s="35">
        <f t="shared" si="174"/>
        <v>21.790973506114941</v>
      </c>
      <c r="N543" s="35">
        <f t="shared" si="174"/>
        <v>22.586947201479049</v>
      </c>
      <c r="O543" s="35">
        <f t="shared" si="174"/>
        <v>23.575688604823867</v>
      </c>
      <c r="P543" s="35">
        <f t="shared" si="174"/>
        <v>22.623371061319968</v>
      </c>
      <c r="Q543" s="35">
        <f t="shared" si="174"/>
        <v>24.973319004328705</v>
      </c>
      <c r="R543" s="35">
        <f t="shared" si="174"/>
        <v>23.864977603930068</v>
      </c>
      <c r="S543" s="35">
        <f t="shared" si="174"/>
        <v>24.783862576221715</v>
      </c>
      <c r="T543" s="35">
        <f t="shared" si="174"/>
        <v>26.427166838107425</v>
      </c>
      <c r="U543" s="35">
        <f t="shared" si="174"/>
        <v>27.73480190679323</v>
      </c>
      <c r="V543" s="35">
        <f t="shared" si="174"/>
        <v>28.512633653844432</v>
      </c>
      <c r="W543" s="35">
        <f t="shared" si="174"/>
        <v>28.638058062719402</v>
      </c>
      <c r="X543" s="35">
        <f t="shared" si="174"/>
        <v>24.98714047738568</v>
      </c>
      <c r="Y543" s="35">
        <f t="shared" si="174"/>
        <v>22.07100847941965</v>
      </c>
      <c r="Z543" s="35">
        <f t="shared" si="174"/>
        <v>21.173467704161517</v>
      </c>
      <c r="AA543" s="35">
        <f t="shared" si="174"/>
        <v>21.357018609635247</v>
      </c>
      <c r="AB543" s="35">
        <f t="shared" si="174"/>
        <v>20.947246225956253</v>
      </c>
      <c r="AC543" s="35">
        <f t="shared" si="174"/>
        <v>22.185234727024117</v>
      </c>
      <c r="AD543" s="35">
        <f t="shared" si="174"/>
        <v>23.425242999403373</v>
      </c>
      <c r="AE543" s="35">
        <f t="shared" si="174"/>
        <v>24.666888955297452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6.2847101612738188</v>
      </c>
      <c r="D545" s="21">
        <f t="shared" si="176"/>
        <v>5.946214478122152</v>
      </c>
      <c r="E545" s="21">
        <f t="shared" si="176"/>
        <v>6.0534400289995167</v>
      </c>
      <c r="F545" s="21">
        <f t="shared" si="176"/>
        <v>5.8046186244157285</v>
      </c>
      <c r="G545" s="21">
        <f t="shared" si="176"/>
        <v>5.7445762227497879</v>
      </c>
      <c r="H545" s="21">
        <f t="shared" si="176"/>
        <v>5.4917502473020852</v>
      </c>
      <c r="I545" s="21">
        <f t="shared" si="176"/>
        <v>5.0393047595719764</v>
      </c>
      <c r="J545" s="21">
        <f t="shared" si="176"/>
        <v>5.027009248823993</v>
      </c>
      <c r="K545" s="21">
        <f t="shared" si="176"/>
        <v>4.9087350205306413</v>
      </c>
      <c r="L545" s="21">
        <f t="shared" si="176"/>
        <v>4.5447844660719143</v>
      </c>
      <c r="M545" s="21">
        <f t="shared" si="176"/>
        <v>4.2000340788280752</v>
      </c>
      <c r="N545" s="21">
        <f t="shared" si="176"/>
        <v>4.0776429922491984</v>
      </c>
      <c r="O545" s="21">
        <f t="shared" si="176"/>
        <v>3.9690660406631646</v>
      </c>
      <c r="P545" s="21">
        <f t="shared" si="176"/>
        <v>3.910767694138793</v>
      </c>
      <c r="Q545" s="21">
        <f t="shared" si="176"/>
        <v>3.7014111707532931</v>
      </c>
      <c r="R545" s="21">
        <f t="shared" si="176"/>
        <v>3.5047281792347196</v>
      </c>
      <c r="S545" s="21">
        <f t="shared" si="176"/>
        <v>3.2528096954911621</v>
      </c>
      <c r="T545" s="21">
        <f t="shared" si="176"/>
        <v>3.003942344537434</v>
      </c>
      <c r="U545" s="21">
        <f t="shared" si="176"/>
        <v>2.7552461935114687</v>
      </c>
      <c r="V545" s="21">
        <f t="shared" si="176"/>
        <v>2.5112141945463646</v>
      </c>
      <c r="W545" s="21">
        <f t="shared" si="176"/>
        <v>2.1272861627011213</v>
      </c>
      <c r="X545" s="21">
        <f t="shared" si="176"/>
        <v>2.1686808974246889</v>
      </c>
      <c r="Y545" s="21">
        <f t="shared" si="176"/>
        <v>2.1228311822654278</v>
      </c>
      <c r="Z545" s="21">
        <f t="shared" si="176"/>
        <v>2.0577091451350102</v>
      </c>
      <c r="AA545" s="21">
        <f t="shared" si="176"/>
        <v>2.1264568256946714</v>
      </c>
      <c r="AB545" s="21">
        <f t="shared" si="176"/>
        <v>2.09353564779118</v>
      </c>
      <c r="AC545" s="21">
        <f t="shared" si="176"/>
        <v>2.0268707756416897</v>
      </c>
      <c r="AD545" s="21">
        <f t="shared" si="176"/>
        <v>2.0335043830778274</v>
      </c>
      <c r="AE545" s="21">
        <f t="shared" si="176"/>
        <v>2.0397963125636127</v>
      </c>
    </row>
    <row r="546" spans="1:31" x14ac:dyDescent="0.2">
      <c r="A546" s="9" t="s">
        <v>534</v>
      </c>
      <c r="B546" s="4" t="s">
        <v>798</v>
      </c>
      <c r="C546" s="37">
        <f>+C288</f>
        <v>0.8393975429258187</v>
      </c>
      <c r="D546" s="37">
        <f t="shared" ref="D546:AE546" si="177">+D288</f>
        <v>0.39651261567079099</v>
      </c>
      <c r="E546" s="37">
        <f t="shared" si="177"/>
        <v>0.63590635367663739</v>
      </c>
      <c r="F546" s="37">
        <f t="shared" si="177"/>
        <v>0.46543987843236972</v>
      </c>
      <c r="G546" s="37">
        <f t="shared" si="177"/>
        <v>0.40867016823058844</v>
      </c>
      <c r="H546" s="37">
        <f t="shared" si="177"/>
        <v>0.35340597347568725</v>
      </c>
      <c r="I546" s="37">
        <f t="shared" si="177"/>
        <v>0.11075419960301863</v>
      </c>
      <c r="J546" s="37">
        <f t="shared" si="177"/>
        <v>0.29210024808191515</v>
      </c>
      <c r="K546" s="37">
        <f t="shared" si="177"/>
        <v>0.35561640835328223</v>
      </c>
      <c r="L546" s="37">
        <f t="shared" si="177"/>
        <v>0.1783248576063137</v>
      </c>
      <c r="M546" s="37">
        <f t="shared" si="177"/>
        <v>0.14398623854447434</v>
      </c>
      <c r="N546" s="37">
        <f t="shared" si="177"/>
        <v>0.16824958918683844</v>
      </c>
      <c r="O546" s="37">
        <f t="shared" si="177"/>
        <v>0.20332533885608459</v>
      </c>
      <c r="P546" s="37">
        <f t="shared" si="177"/>
        <v>0.29363614299203361</v>
      </c>
      <c r="Q546" s="37">
        <f t="shared" si="177"/>
        <v>0.26179326391329261</v>
      </c>
      <c r="R546" s="37">
        <f t="shared" si="177"/>
        <v>0.24599537723872067</v>
      </c>
      <c r="S546" s="37">
        <f t="shared" si="177"/>
        <v>0.1607755563772022</v>
      </c>
      <c r="T546" s="37">
        <f t="shared" si="177"/>
        <v>0.12198924558975464</v>
      </c>
      <c r="U546" s="37">
        <f t="shared" si="177"/>
        <v>0.18085176747394838</v>
      </c>
      <c r="V546" s="37">
        <f t="shared" si="177"/>
        <v>0.23373612131022539</v>
      </c>
      <c r="W546" s="37">
        <f t="shared" si="177"/>
        <v>0.14093359391832061</v>
      </c>
      <c r="X546" s="37">
        <f t="shared" si="177"/>
        <v>0.15501459942628876</v>
      </c>
      <c r="Y546" s="37">
        <f t="shared" si="177"/>
        <v>9.6870982820626908E-2</v>
      </c>
      <c r="Z546" s="37">
        <f t="shared" si="177"/>
        <v>2.464590574841042E-2</v>
      </c>
      <c r="AA546" s="37">
        <f t="shared" si="177"/>
        <v>8.9032307242870895E-2</v>
      </c>
      <c r="AB546" s="37">
        <f t="shared" si="177"/>
        <v>4.5098486771379807E-2</v>
      </c>
      <c r="AC546" s="37">
        <f t="shared" si="177"/>
        <v>1.4207446259888684E-2</v>
      </c>
      <c r="AD546" s="37">
        <f t="shared" si="177"/>
        <v>1.8689376804227005E-2</v>
      </c>
      <c r="AE546" s="37">
        <f t="shared" si="177"/>
        <v>2.2829629398212335E-2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5.4453126183479998</v>
      </c>
      <c r="D547" s="37">
        <f t="shared" si="178"/>
        <v>5.5497018624513608</v>
      </c>
      <c r="E547" s="37">
        <f t="shared" si="178"/>
        <v>5.4175336753228791</v>
      </c>
      <c r="F547" s="37">
        <f t="shared" si="178"/>
        <v>5.3391787459833591</v>
      </c>
      <c r="G547" s="37">
        <f t="shared" si="178"/>
        <v>5.3359060545191994</v>
      </c>
      <c r="H547" s="37">
        <f t="shared" si="178"/>
        <v>5.138344273826398</v>
      </c>
      <c r="I547" s="37">
        <f t="shared" si="178"/>
        <v>4.9285505599689579</v>
      </c>
      <c r="J547" s="37">
        <f t="shared" si="178"/>
        <v>4.7349090007420775</v>
      </c>
      <c r="K547" s="37">
        <f t="shared" si="178"/>
        <v>4.553118612177359</v>
      </c>
      <c r="L547" s="37">
        <f t="shared" si="178"/>
        <v>4.3664596084656004</v>
      </c>
      <c r="M547" s="37">
        <f t="shared" si="178"/>
        <v>4.0560478402836004</v>
      </c>
      <c r="N547" s="37">
        <f t="shared" si="178"/>
        <v>3.9093934030623601</v>
      </c>
      <c r="O547" s="37">
        <f t="shared" si="178"/>
        <v>3.7657407018070801</v>
      </c>
      <c r="P547" s="37">
        <f t="shared" si="178"/>
        <v>3.6171315511467594</v>
      </c>
      <c r="Q547" s="37">
        <f t="shared" si="178"/>
        <v>3.4396179068400006</v>
      </c>
      <c r="R547" s="37">
        <f t="shared" si="178"/>
        <v>3.2587328019959991</v>
      </c>
      <c r="S547" s="37">
        <f t="shared" si="178"/>
        <v>3.0920341391139599</v>
      </c>
      <c r="T547" s="37">
        <f t="shared" si="178"/>
        <v>2.8819530989476796</v>
      </c>
      <c r="U547" s="37">
        <f t="shared" si="178"/>
        <v>2.5743944260375202</v>
      </c>
      <c r="V547" s="37">
        <f t="shared" si="178"/>
        <v>2.2774780732361393</v>
      </c>
      <c r="W547" s="37">
        <f t="shared" si="178"/>
        <v>1.9863525687828005</v>
      </c>
      <c r="X547" s="37">
        <f t="shared" si="178"/>
        <v>2.0136662979984004</v>
      </c>
      <c r="Y547" s="37">
        <f t="shared" si="178"/>
        <v>2.0259601994448007</v>
      </c>
      <c r="Z547" s="37">
        <f t="shared" si="178"/>
        <v>2.0330632393865997</v>
      </c>
      <c r="AA547" s="37">
        <f t="shared" si="178"/>
        <v>2.0374245184518007</v>
      </c>
      <c r="AB547" s="37">
        <f t="shared" si="178"/>
        <v>2.0484371610198</v>
      </c>
      <c r="AC547" s="37">
        <f t="shared" si="178"/>
        <v>2.0126633293818008</v>
      </c>
      <c r="AD547" s="37">
        <f t="shared" si="178"/>
        <v>2.0148150062736003</v>
      </c>
      <c r="AE547" s="37">
        <f t="shared" si="178"/>
        <v>2.0169666831654003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0</v>
      </c>
      <c r="D549" s="21">
        <f t="shared" si="180"/>
        <v>0</v>
      </c>
      <c r="E549" s="21">
        <f t="shared" si="180"/>
        <v>0</v>
      </c>
      <c r="F549" s="21">
        <f t="shared" si="180"/>
        <v>0</v>
      </c>
      <c r="G549" s="21">
        <f t="shared" si="180"/>
        <v>0</v>
      </c>
      <c r="H549" s="21">
        <f t="shared" si="180"/>
        <v>0</v>
      </c>
      <c r="I549" s="21">
        <f t="shared" si="180"/>
        <v>0</v>
      </c>
      <c r="J549" s="21">
        <f t="shared" si="180"/>
        <v>0</v>
      </c>
      <c r="K549" s="21">
        <f t="shared" si="180"/>
        <v>0</v>
      </c>
      <c r="L549" s="21">
        <f t="shared" si="180"/>
        <v>0</v>
      </c>
      <c r="M549" s="21">
        <f t="shared" si="180"/>
        <v>0</v>
      </c>
      <c r="N549" s="21">
        <f t="shared" si="180"/>
        <v>0</v>
      </c>
      <c r="O549" s="21">
        <f t="shared" si="180"/>
        <v>0</v>
      </c>
      <c r="P549" s="21">
        <f t="shared" si="180"/>
        <v>0</v>
      </c>
      <c r="Q549" s="21">
        <f t="shared" si="180"/>
        <v>0</v>
      </c>
      <c r="R549" s="21">
        <f t="shared" si="180"/>
        <v>0</v>
      </c>
      <c r="S549" s="21">
        <f t="shared" si="180"/>
        <v>0</v>
      </c>
      <c r="T549" s="21">
        <f t="shared" si="180"/>
        <v>0</v>
      </c>
      <c r="U549" s="21">
        <f t="shared" si="180"/>
        <v>0</v>
      </c>
      <c r="V549" s="21">
        <f t="shared" si="180"/>
        <v>0</v>
      </c>
      <c r="W549" s="21">
        <f t="shared" si="180"/>
        <v>0</v>
      </c>
      <c r="X549" s="21">
        <f t="shared" si="180"/>
        <v>0</v>
      </c>
      <c r="Y549" s="21">
        <f t="shared" si="180"/>
        <v>0</v>
      </c>
      <c r="Z549" s="21">
        <f t="shared" si="180"/>
        <v>0</v>
      </c>
      <c r="AA549" s="21">
        <f t="shared" si="180"/>
        <v>0</v>
      </c>
      <c r="AB549" s="21">
        <f t="shared" si="180"/>
        <v>0</v>
      </c>
      <c r="AC549" s="21">
        <f t="shared" si="180"/>
        <v>0</v>
      </c>
      <c r="AD549" s="21">
        <f t="shared" si="180"/>
        <v>0</v>
      </c>
      <c r="AE549" s="21">
        <f t="shared" si="180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81">+D292</f>
        <v>0</v>
      </c>
      <c r="E550" s="35">
        <f t="shared" si="181"/>
        <v>0</v>
      </c>
      <c r="F550" s="35">
        <f t="shared" si="181"/>
        <v>0</v>
      </c>
      <c r="G550" s="35">
        <f t="shared" si="181"/>
        <v>0</v>
      </c>
      <c r="H550" s="35">
        <f t="shared" si="181"/>
        <v>0</v>
      </c>
      <c r="I550" s="35">
        <f t="shared" si="181"/>
        <v>0</v>
      </c>
      <c r="J550" s="35">
        <f t="shared" si="181"/>
        <v>0</v>
      </c>
      <c r="K550" s="35">
        <f t="shared" si="181"/>
        <v>0</v>
      </c>
      <c r="L550" s="35">
        <f t="shared" si="181"/>
        <v>0</v>
      </c>
      <c r="M550" s="35">
        <f t="shared" si="181"/>
        <v>0</v>
      </c>
      <c r="N550" s="35">
        <f t="shared" si="181"/>
        <v>0</v>
      </c>
      <c r="O550" s="35">
        <f t="shared" si="181"/>
        <v>0</v>
      </c>
      <c r="P550" s="35">
        <f t="shared" si="181"/>
        <v>0</v>
      </c>
      <c r="Q550" s="35">
        <f t="shared" si="181"/>
        <v>0</v>
      </c>
      <c r="R550" s="35">
        <f t="shared" si="181"/>
        <v>0</v>
      </c>
      <c r="S550" s="35">
        <f t="shared" si="181"/>
        <v>0</v>
      </c>
      <c r="T550" s="35">
        <f t="shared" si="181"/>
        <v>0</v>
      </c>
      <c r="U550" s="35">
        <f t="shared" si="181"/>
        <v>0</v>
      </c>
      <c r="V550" s="35">
        <f t="shared" si="181"/>
        <v>0</v>
      </c>
      <c r="W550" s="35">
        <f t="shared" si="181"/>
        <v>0</v>
      </c>
      <c r="X550" s="35">
        <f t="shared" si="181"/>
        <v>0</v>
      </c>
      <c r="Y550" s="35">
        <f t="shared" si="181"/>
        <v>0</v>
      </c>
      <c r="Z550" s="35">
        <f t="shared" si="181"/>
        <v>0</v>
      </c>
      <c r="AA550" s="35">
        <f t="shared" si="181"/>
        <v>0</v>
      </c>
      <c r="AB550" s="35">
        <f t="shared" si="181"/>
        <v>0</v>
      </c>
      <c r="AC550" s="35">
        <f t="shared" si="181"/>
        <v>0</v>
      </c>
      <c r="AD550" s="35">
        <f t="shared" si="181"/>
        <v>0</v>
      </c>
      <c r="AE550" s="35">
        <f t="shared" si="181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0</v>
      </c>
      <c r="Y551" s="35">
        <f t="shared" si="182"/>
        <v>0</v>
      </c>
      <c r="Z551" s="35">
        <f t="shared" si="182"/>
        <v>0</v>
      </c>
      <c r="AA551" s="35">
        <f t="shared" si="182"/>
        <v>0</v>
      </c>
      <c r="AB551" s="35">
        <f t="shared" si="182"/>
        <v>0</v>
      </c>
      <c r="AC551" s="35">
        <f t="shared" si="182"/>
        <v>0</v>
      </c>
      <c r="AD551" s="35">
        <f t="shared" si="182"/>
        <v>0</v>
      </c>
      <c r="AE551" s="35">
        <f t="shared" si="182"/>
        <v>0</v>
      </c>
    </row>
    <row r="552" spans="1:31" x14ac:dyDescent="0.2">
      <c r="A552" s="9" t="s">
        <v>543</v>
      </c>
      <c r="B552" s="4" t="s">
        <v>544</v>
      </c>
      <c r="C552" s="35">
        <f>+C294</f>
        <v>14.611587095057663</v>
      </c>
      <c r="D552" s="35">
        <f t="shared" ref="D552:AE552" si="183">+D294</f>
        <v>16.515697857232198</v>
      </c>
      <c r="E552" s="35">
        <f t="shared" si="183"/>
        <v>17.93340781537929</v>
      </c>
      <c r="F552" s="35">
        <f t="shared" si="183"/>
        <v>18.001887004659231</v>
      </c>
      <c r="G552" s="35">
        <f t="shared" si="183"/>
        <v>17.064321942100751</v>
      </c>
      <c r="H552" s="35">
        <f t="shared" si="183"/>
        <v>19.059026491438971</v>
      </c>
      <c r="I552" s="35">
        <f t="shared" si="183"/>
        <v>25.204866030988693</v>
      </c>
      <c r="J552" s="35">
        <f t="shared" si="183"/>
        <v>17.678850338526413</v>
      </c>
      <c r="K552" s="35">
        <f t="shared" si="183"/>
        <v>20.050308000945282</v>
      </c>
      <c r="L552" s="35">
        <f t="shared" si="183"/>
        <v>23.045945739595705</v>
      </c>
      <c r="M552" s="35">
        <f t="shared" si="183"/>
        <v>25.635348785049739</v>
      </c>
      <c r="N552" s="35">
        <f t="shared" si="183"/>
        <v>23.140298492997463</v>
      </c>
      <c r="O552" s="35">
        <f t="shared" si="183"/>
        <v>26.117702522973641</v>
      </c>
      <c r="P552" s="35">
        <f t="shared" si="183"/>
        <v>29.047616324848793</v>
      </c>
      <c r="Q552" s="35">
        <f t="shared" si="183"/>
        <v>29.736788415295301</v>
      </c>
      <c r="R552" s="35">
        <f t="shared" si="183"/>
        <v>24.987256505993919</v>
      </c>
      <c r="S552" s="35">
        <f t="shared" si="183"/>
        <v>26.412828611588516</v>
      </c>
      <c r="T552" s="35">
        <f t="shared" si="183"/>
        <v>26.124408935370155</v>
      </c>
      <c r="U552" s="35">
        <f t="shared" si="183"/>
        <v>29.012531217962444</v>
      </c>
      <c r="V552" s="35">
        <f t="shared" si="183"/>
        <v>25.503500968830135</v>
      </c>
      <c r="W552" s="35">
        <f t="shared" si="183"/>
        <v>31.928548800328521</v>
      </c>
      <c r="X552" s="35">
        <f t="shared" si="183"/>
        <v>31.642770180166561</v>
      </c>
      <c r="Y552" s="35">
        <f t="shared" si="183"/>
        <v>31.508714860913745</v>
      </c>
      <c r="Z552" s="35">
        <f t="shared" si="183"/>
        <v>33.888191251237451</v>
      </c>
      <c r="AA552" s="35">
        <f t="shared" si="183"/>
        <v>32.288729638347654</v>
      </c>
      <c r="AB552" s="35">
        <f t="shared" si="183"/>
        <v>36.650919637101445</v>
      </c>
      <c r="AC552" s="35">
        <f t="shared" si="183"/>
        <v>30.212738812503552</v>
      </c>
      <c r="AD552" s="35">
        <f t="shared" si="183"/>
        <v>30.568392706564946</v>
      </c>
      <c r="AE552" s="35">
        <f t="shared" si="183"/>
        <v>30.953747653902834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220.24707441091132</v>
      </c>
      <c r="D555" s="28">
        <f t="shared" ref="D555:AE555" si="186">+D556+D559+D562+D565+D568++D571+D574+D575</f>
        <v>263.58417367721074</v>
      </c>
      <c r="E555" s="28">
        <f t="shared" si="186"/>
        <v>279.27004516732381</v>
      </c>
      <c r="F555" s="28">
        <f t="shared" si="186"/>
        <v>244.65094312930574</v>
      </c>
      <c r="G555" s="28">
        <f t="shared" si="186"/>
        <v>265.11966393633446</v>
      </c>
      <c r="H555" s="28">
        <f t="shared" si="186"/>
        <v>281.89900803349695</v>
      </c>
      <c r="I555" s="28">
        <f t="shared" si="186"/>
        <v>299.95626750979727</v>
      </c>
      <c r="J555" s="28">
        <f t="shared" si="186"/>
        <v>290.85809223873872</v>
      </c>
      <c r="K555" s="28">
        <f t="shared" si="186"/>
        <v>330.10161762697851</v>
      </c>
      <c r="L555" s="28">
        <f t="shared" si="186"/>
        <v>350.43894628939415</v>
      </c>
      <c r="M555" s="28">
        <f t="shared" si="186"/>
        <v>377.14663210461657</v>
      </c>
      <c r="N555" s="28">
        <f t="shared" si="186"/>
        <v>394.0910971611894</v>
      </c>
      <c r="O555" s="28">
        <f t="shared" si="186"/>
        <v>435.1519738516015</v>
      </c>
      <c r="P555" s="28">
        <f t="shared" si="186"/>
        <v>350.9048387146504</v>
      </c>
      <c r="Q555" s="28">
        <f t="shared" si="186"/>
        <v>297.18078273805475</v>
      </c>
      <c r="R555" s="28">
        <f t="shared" si="186"/>
        <v>334.85469544067092</v>
      </c>
      <c r="S555" s="28">
        <f t="shared" si="186"/>
        <v>305.03578947552489</v>
      </c>
      <c r="T555" s="28">
        <f t="shared" si="186"/>
        <v>332.4576488090716</v>
      </c>
      <c r="U555" s="28">
        <f t="shared" si="186"/>
        <v>307.49282587830095</v>
      </c>
      <c r="V555" s="28">
        <f t="shared" si="186"/>
        <v>300.76694183549517</v>
      </c>
      <c r="W555" s="28">
        <f t="shared" si="186"/>
        <v>287.22084475073541</v>
      </c>
      <c r="X555" s="28">
        <f t="shared" si="186"/>
        <v>-87.534071688726428</v>
      </c>
      <c r="Y555" s="28">
        <f t="shared" si="186"/>
        <v>-165.90003165708035</v>
      </c>
      <c r="Z555" s="28">
        <f t="shared" si="186"/>
        <v>-173.8629118262244</v>
      </c>
      <c r="AA555" s="28">
        <f t="shared" si="186"/>
        <v>-167.73371952327105</v>
      </c>
      <c r="AB555" s="28">
        <f t="shared" si="186"/>
        <v>-185.53240971933661</v>
      </c>
      <c r="AC555" s="28">
        <f t="shared" si="186"/>
        <v>-170.5745649103836</v>
      </c>
      <c r="AD555" s="28">
        <f t="shared" si="186"/>
        <v>-95.603079996068232</v>
      </c>
      <c r="AE555" s="28">
        <f t="shared" si="186"/>
        <v>-138.76861694540025</v>
      </c>
    </row>
    <row r="556" spans="1:31" x14ac:dyDescent="0.2">
      <c r="A556" s="9" t="s">
        <v>549</v>
      </c>
      <c r="B556" s="4" t="s">
        <v>550</v>
      </c>
      <c r="C556" s="21">
        <f>+C557+C558</f>
        <v>183.77668039042803</v>
      </c>
      <c r="D556" s="21">
        <f t="shared" ref="D556:AE556" si="187">+D557+D558</f>
        <v>227.39747806268107</v>
      </c>
      <c r="E556" s="21">
        <f t="shared" si="187"/>
        <v>242.48559341839288</v>
      </c>
      <c r="F556" s="21">
        <f t="shared" si="187"/>
        <v>207.50480155317842</v>
      </c>
      <c r="G556" s="21">
        <f t="shared" si="187"/>
        <v>227.97199000923473</v>
      </c>
      <c r="H556" s="21">
        <f t="shared" si="187"/>
        <v>244.69547363837165</v>
      </c>
      <c r="I556" s="21">
        <f t="shared" si="187"/>
        <v>261.98712018172807</v>
      </c>
      <c r="J556" s="21">
        <f t="shared" si="187"/>
        <v>253.54024333820217</v>
      </c>
      <c r="K556" s="21">
        <f t="shared" si="187"/>
        <v>293.09238710782603</v>
      </c>
      <c r="L556" s="21">
        <f t="shared" si="187"/>
        <v>314.3059117350931</v>
      </c>
      <c r="M556" s="21">
        <f t="shared" si="187"/>
        <v>341.79552799032945</v>
      </c>
      <c r="N556" s="21">
        <f t="shared" si="187"/>
        <v>360.50405256752805</v>
      </c>
      <c r="O556" s="21">
        <f t="shared" si="187"/>
        <v>407.5746505297472</v>
      </c>
      <c r="P556" s="21">
        <f t="shared" si="187"/>
        <v>314.08380100312587</v>
      </c>
      <c r="Q556" s="21">
        <f t="shared" si="187"/>
        <v>257.4806729343029</v>
      </c>
      <c r="R556" s="21">
        <f t="shared" si="187"/>
        <v>298.14721498337178</v>
      </c>
      <c r="S556" s="21">
        <f t="shared" si="187"/>
        <v>268.60373860387028</v>
      </c>
      <c r="T556" s="21">
        <f t="shared" si="187"/>
        <v>296.13720257553382</v>
      </c>
      <c r="U556" s="21">
        <f t="shared" si="187"/>
        <v>266.71694487412037</v>
      </c>
      <c r="V556" s="21">
        <f t="shared" si="187"/>
        <v>259.64963608349444</v>
      </c>
      <c r="W556" s="21">
        <f t="shared" si="187"/>
        <v>252.82914308574217</v>
      </c>
      <c r="X556" s="21">
        <f t="shared" si="187"/>
        <v>-118.39514977950495</v>
      </c>
      <c r="Y556" s="21">
        <f t="shared" si="187"/>
        <v>-204.73441793382474</v>
      </c>
      <c r="Z556" s="21">
        <f t="shared" si="187"/>
        <v>-213.9619968544059</v>
      </c>
      <c r="AA556" s="21">
        <f t="shared" si="187"/>
        <v>-207.1247140237831</v>
      </c>
      <c r="AB556" s="21">
        <f t="shared" si="187"/>
        <v>-226.05907148244947</v>
      </c>
      <c r="AC556" s="21">
        <f t="shared" si="187"/>
        <v>-211.10083845466431</v>
      </c>
      <c r="AD556" s="21">
        <f t="shared" si="187"/>
        <v>-135.47656208887233</v>
      </c>
      <c r="AE556" s="21">
        <f t="shared" si="187"/>
        <v>-179.43758262891694</v>
      </c>
    </row>
    <row r="557" spans="1:31" x14ac:dyDescent="0.2">
      <c r="A557" s="9" t="s">
        <v>551</v>
      </c>
      <c r="B557" s="4" t="s">
        <v>552</v>
      </c>
      <c r="C557" s="35">
        <f>+C299</f>
        <v>230.34487608756447</v>
      </c>
      <c r="D557" s="35">
        <f t="shared" ref="D557:AE557" si="188">+D299</f>
        <v>274.28062416039103</v>
      </c>
      <c r="E557" s="35">
        <f t="shared" si="188"/>
        <v>294.35607377807946</v>
      </c>
      <c r="F557" s="35">
        <f t="shared" si="188"/>
        <v>265.08310206333931</v>
      </c>
      <c r="G557" s="35">
        <f t="shared" si="188"/>
        <v>293.30985151441746</v>
      </c>
      <c r="H557" s="35">
        <f t="shared" si="188"/>
        <v>313.42290238553898</v>
      </c>
      <c r="I557" s="35">
        <f t="shared" si="188"/>
        <v>329.33804117848831</v>
      </c>
      <c r="J557" s="35">
        <f t="shared" si="188"/>
        <v>333.54965296862071</v>
      </c>
      <c r="K557" s="35">
        <f t="shared" si="188"/>
        <v>372.67589065989392</v>
      </c>
      <c r="L557" s="35">
        <f t="shared" si="188"/>
        <v>396.37449023725674</v>
      </c>
      <c r="M557" s="35">
        <f t="shared" si="188"/>
        <v>419.74688586120561</v>
      </c>
      <c r="N557" s="35">
        <f t="shared" si="188"/>
        <v>443.29151406067899</v>
      </c>
      <c r="O557" s="35">
        <f t="shared" si="188"/>
        <v>499.23563519176923</v>
      </c>
      <c r="P557" s="35">
        <f t="shared" si="188"/>
        <v>417.39872196533429</v>
      </c>
      <c r="Q557" s="35">
        <f t="shared" si="188"/>
        <v>394.69982771682822</v>
      </c>
      <c r="R557" s="35">
        <f t="shared" si="188"/>
        <v>448.92140243368715</v>
      </c>
      <c r="S557" s="35">
        <f t="shared" si="188"/>
        <v>452.10598383417755</v>
      </c>
      <c r="T557" s="35">
        <f t="shared" si="188"/>
        <v>501.22681720433036</v>
      </c>
      <c r="U557" s="35">
        <f t="shared" si="188"/>
        <v>473.27460665308286</v>
      </c>
      <c r="V557" s="35">
        <f t="shared" si="188"/>
        <v>468.0180613252661</v>
      </c>
      <c r="W557" s="35">
        <f t="shared" si="188"/>
        <v>451.54116069575883</v>
      </c>
      <c r="X557" s="35">
        <f t="shared" si="188"/>
        <v>80.078634127099036</v>
      </c>
      <c r="Y557" s="35">
        <f t="shared" si="188"/>
        <v>-14.613847826833563</v>
      </c>
      <c r="Z557" s="35">
        <f t="shared" si="188"/>
        <v>-26.400489326748612</v>
      </c>
      <c r="AA557" s="35">
        <f t="shared" si="188"/>
        <v>-27.322636218552901</v>
      </c>
      <c r="AB557" s="35">
        <f t="shared" si="188"/>
        <v>-51.090723574587201</v>
      </c>
      <c r="AC557" s="35">
        <f t="shared" si="188"/>
        <v>-48.787001888513657</v>
      </c>
      <c r="AD557" s="35">
        <f t="shared" si="188"/>
        <v>-3.8461514393858067</v>
      </c>
      <c r="AE557" s="35">
        <f t="shared" si="188"/>
        <v>-62.790553068649075</v>
      </c>
    </row>
    <row r="558" spans="1:31" x14ac:dyDescent="0.2">
      <c r="A558" s="9" t="s">
        <v>636</v>
      </c>
      <c r="B558" s="4" t="s">
        <v>637</v>
      </c>
      <c r="C558" s="35">
        <f>+C367</f>
        <v>-46.568195697136439</v>
      </c>
      <c r="D558" s="35">
        <f t="shared" ref="D558:AE558" si="189">+D367</f>
        <v>-46.883146097709961</v>
      </c>
      <c r="E558" s="35">
        <f t="shared" si="189"/>
        <v>-51.870480359686582</v>
      </c>
      <c r="F558" s="35">
        <f t="shared" si="189"/>
        <v>-57.578300510160901</v>
      </c>
      <c r="G558" s="35">
        <f t="shared" si="189"/>
        <v>-65.337861505182715</v>
      </c>
      <c r="H558" s="35">
        <f t="shared" si="189"/>
        <v>-68.727428747167323</v>
      </c>
      <c r="I558" s="35">
        <f t="shared" si="189"/>
        <v>-67.350920996760252</v>
      </c>
      <c r="J558" s="35">
        <f t="shared" si="189"/>
        <v>-80.009409630418517</v>
      </c>
      <c r="K558" s="35">
        <f t="shared" si="189"/>
        <v>-79.583503552067882</v>
      </c>
      <c r="L558" s="35">
        <f t="shared" si="189"/>
        <v>-82.068578502163632</v>
      </c>
      <c r="M558" s="35">
        <f t="shared" si="189"/>
        <v>-77.951357870876137</v>
      </c>
      <c r="N558" s="35">
        <f t="shared" si="189"/>
        <v>-82.787461493150957</v>
      </c>
      <c r="O558" s="35">
        <f t="shared" si="189"/>
        <v>-91.660984662022031</v>
      </c>
      <c r="P558" s="35">
        <f t="shared" si="189"/>
        <v>-103.31492096220843</v>
      </c>
      <c r="Q558" s="35">
        <f t="shared" si="189"/>
        <v>-137.21915478252535</v>
      </c>
      <c r="R558" s="35">
        <f t="shared" si="189"/>
        <v>-150.77418745031534</v>
      </c>
      <c r="S558" s="35">
        <f t="shared" si="189"/>
        <v>-183.5022452303073</v>
      </c>
      <c r="T558" s="35">
        <f t="shared" si="189"/>
        <v>-205.08961462879657</v>
      </c>
      <c r="U558" s="35">
        <f t="shared" si="189"/>
        <v>-206.55766177896251</v>
      </c>
      <c r="V558" s="35">
        <f t="shared" si="189"/>
        <v>-208.36842524177163</v>
      </c>
      <c r="W558" s="35">
        <f t="shared" si="189"/>
        <v>-198.71201761001666</v>
      </c>
      <c r="X558" s="35">
        <f t="shared" si="189"/>
        <v>-198.47378390660398</v>
      </c>
      <c r="Y558" s="35">
        <f t="shared" si="189"/>
        <v>-190.12057010699118</v>
      </c>
      <c r="Z558" s="35">
        <f t="shared" si="189"/>
        <v>-187.56150752765728</v>
      </c>
      <c r="AA558" s="35">
        <f t="shared" si="189"/>
        <v>-179.8020778052302</v>
      </c>
      <c r="AB558" s="35">
        <f t="shared" si="189"/>
        <v>-174.96834790786227</v>
      </c>
      <c r="AC558" s="35">
        <f t="shared" si="189"/>
        <v>-162.31383656615066</v>
      </c>
      <c r="AD558" s="35">
        <f t="shared" si="189"/>
        <v>-131.63041064948652</v>
      </c>
      <c r="AE558" s="35">
        <f t="shared" si="189"/>
        <v>-116.64702956026787</v>
      </c>
    </row>
    <row r="559" spans="1:31" x14ac:dyDescent="0.2">
      <c r="A559" s="9" t="s">
        <v>668</v>
      </c>
      <c r="B559" s="4" t="s">
        <v>639</v>
      </c>
      <c r="C559" s="21">
        <f>+C560+C561</f>
        <v>8.8341470963069817</v>
      </c>
      <c r="D559" s="21">
        <f t="shared" ref="D559:AE559" si="190">+D560+D561</f>
        <v>8.9574682691045737</v>
      </c>
      <c r="E559" s="21">
        <f t="shared" si="190"/>
        <v>9.0847477707967013</v>
      </c>
      <c r="F559" s="21">
        <f t="shared" si="190"/>
        <v>9.2108166208043816</v>
      </c>
      <c r="G559" s="21">
        <f t="shared" si="190"/>
        <v>9.3293537667844113</v>
      </c>
      <c r="H559" s="21">
        <f t="shared" si="190"/>
        <v>9.4533304767844086</v>
      </c>
      <c r="I559" s="21">
        <f t="shared" si="190"/>
        <v>9.5773071867844095</v>
      </c>
      <c r="J559" s="21">
        <f t="shared" si="190"/>
        <v>9.7013117919845122</v>
      </c>
      <c r="K559" s="21">
        <f t="shared" si="190"/>
        <v>9.8255451378254541</v>
      </c>
      <c r="L559" s="21">
        <f t="shared" si="190"/>
        <v>9.9492373167844104</v>
      </c>
      <c r="M559" s="21">
        <f t="shared" si="190"/>
        <v>10.073214026784409</v>
      </c>
      <c r="N559" s="21">
        <f t="shared" si="190"/>
        <v>10.19719073678441</v>
      </c>
      <c r="O559" s="21">
        <f t="shared" si="190"/>
        <v>10.332328316345389</v>
      </c>
      <c r="P559" s="21">
        <f t="shared" si="190"/>
        <v>10.448484164784411</v>
      </c>
      <c r="Q559" s="21">
        <f t="shared" si="190"/>
        <v>10.61398830758441</v>
      </c>
      <c r="R559" s="21">
        <f t="shared" si="190"/>
        <v>10.694071745784408</v>
      </c>
      <c r="S559" s="21">
        <f t="shared" si="190"/>
        <v>10.817074286784409</v>
      </c>
      <c r="T559" s="21">
        <f t="shared" si="190"/>
        <v>10.941496331184409</v>
      </c>
      <c r="U559" s="21">
        <f t="shared" si="190"/>
        <v>11.077246569384409</v>
      </c>
      <c r="V559" s="21">
        <f t="shared" si="190"/>
        <v>11.189065650264411</v>
      </c>
      <c r="W559" s="21">
        <f t="shared" si="190"/>
        <v>11.18961675158441</v>
      </c>
      <c r="X559" s="21">
        <f t="shared" si="190"/>
        <v>11.18900441678441</v>
      </c>
      <c r="Y559" s="21">
        <f t="shared" si="190"/>
        <v>11.18900441678441</v>
      </c>
      <c r="Z559" s="21">
        <f t="shared" si="190"/>
        <v>11.190396086784411</v>
      </c>
      <c r="AA559" s="21">
        <f t="shared" si="190"/>
        <v>11.189282750784411</v>
      </c>
      <c r="AB559" s="21">
        <f t="shared" si="190"/>
        <v>11.18900441678441</v>
      </c>
      <c r="AC559" s="21">
        <f t="shared" si="190"/>
        <v>11.18900441678441</v>
      </c>
      <c r="AD559" s="21">
        <f t="shared" si="190"/>
        <v>11.190284753184411</v>
      </c>
      <c r="AE559" s="21">
        <f t="shared" si="190"/>
        <v>11.189282750784411</v>
      </c>
    </row>
    <row r="560" spans="1:31" x14ac:dyDescent="0.2">
      <c r="A560" s="9" t="s">
        <v>669</v>
      </c>
      <c r="B560" s="4" t="s">
        <v>670</v>
      </c>
      <c r="C560" s="35">
        <f>+C384</f>
        <v>7.0016952257069976E-4</v>
      </c>
      <c r="D560" s="35">
        <f t="shared" ref="D560:AE560" si="191">+D384</f>
        <v>4.4632320163869316E-5</v>
      </c>
      <c r="E560" s="35">
        <f t="shared" si="191"/>
        <v>3.3474240122901983E-3</v>
      </c>
      <c r="F560" s="35">
        <f t="shared" si="191"/>
        <v>5.4395640199715722E-3</v>
      </c>
      <c r="G560" s="35">
        <f t="shared" si="191"/>
        <v>0</v>
      </c>
      <c r="H560" s="35">
        <f t="shared" si="191"/>
        <v>0</v>
      </c>
      <c r="I560" s="35">
        <f t="shared" si="191"/>
        <v>0</v>
      </c>
      <c r="J560" s="35">
        <f t="shared" si="191"/>
        <v>2.7895200102418328E-5</v>
      </c>
      <c r="K560" s="35">
        <f t="shared" si="191"/>
        <v>2.8453104104466688E-4</v>
      </c>
      <c r="L560" s="35">
        <f t="shared" si="191"/>
        <v>0</v>
      </c>
      <c r="M560" s="35">
        <f t="shared" si="191"/>
        <v>0</v>
      </c>
      <c r="N560" s="35">
        <f t="shared" si="191"/>
        <v>0</v>
      </c>
      <c r="O560" s="35">
        <f t="shared" si="191"/>
        <v>1.1160869560977572E-2</v>
      </c>
      <c r="P560" s="35">
        <f t="shared" si="191"/>
        <v>3.3400080000000002E-3</v>
      </c>
      <c r="Q560" s="35">
        <f t="shared" si="191"/>
        <v>4.4867440800000005E-2</v>
      </c>
      <c r="R560" s="35">
        <f t="shared" si="191"/>
        <v>9.741690000000001E-4</v>
      </c>
      <c r="S560" s="35">
        <f t="shared" si="191"/>
        <v>0</v>
      </c>
      <c r="T560" s="35">
        <f t="shared" si="191"/>
        <v>4.4533440000000011E-4</v>
      </c>
      <c r="U560" s="35">
        <f t="shared" si="191"/>
        <v>1.22188626E-2</v>
      </c>
      <c r="V560" s="35">
        <f t="shared" si="191"/>
        <v>6.1233480000000008E-5</v>
      </c>
      <c r="W560" s="35">
        <f t="shared" si="191"/>
        <v>6.1233480000000013E-4</v>
      </c>
      <c r="X560" s="35">
        <f t="shared" si="191"/>
        <v>0</v>
      </c>
      <c r="Y560" s="35">
        <f t="shared" si="191"/>
        <v>0</v>
      </c>
      <c r="Z560" s="35">
        <f t="shared" si="191"/>
        <v>1.3916700000000002E-3</v>
      </c>
      <c r="AA560" s="35">
        <f t="shared" si="191"/>
        <v>2.7833400000000004E-4</v>
      </c>
      <c r="AB560" s="35">
        <f t="shared" si="191"/>
        <v>0</v>
      </c>
      <c r="AC560" s="35">
        <f t="shared" si="191"/>
        <v>0</v>
      </c>
      <c r="AD560" s="35">
        <f t="shared" si="191"/>
        <v>1.2803363999999999E-3</v>
      </c>
      <c r="AE560" s="35">
        <f t="shared" si="191"/>
        <v>2.7833400000000004E-4</v>
      </c>
    </row>
    <row r="561" spans="1:31" x14ac:dyDescent="0.2">
      <c r="A561" s="9" t="s">
        <v>671</v>
      </c>
      <c r="B561" s="4" t="s">
        <v>672</v>
      </c>
      <c r="C561" s="35">
        <f>+C385</f>
        <v>8.8334469267844113</v>
      </c>
      <c r="D561" s="35">
        <f t="shared" ref="D561:AE561" si="192">+D385</f>
        <v>8.9574236367844104</v>
      </c>
      <c r="E561" s="35">
        <f t="shared" si="192"/>
        <v>9.0814003467844113</v>
      </c>
      <c r="F561" s="35">
        <f t="shared" si="192"/>
        <v>9.2053770567844104</v>
      </c>
      <c r="G561" s="35">
        <f t="shared" si="192"/>
        <v>9.3293537667844113</v>
      </c>
      <c r="H561" s="35">
        <f t="shared" si="192"/>
        <v>9.4533304767844086</v>
      </c>
      <c r="I561" s="35">
        <f t="shared" si="192"/>
        <v>9.5773071867844095</v>
      </c>
      <c r="J561" s="35">
        <f t="shared" si="192"/>
        <v>9.7012838967844104</v>
      </c>
      <c r="K561" s="35">
        <f t="shared" si="192"/>
        <v>9.8252606067844095</v>
      </c>
      <c r="L561" s="35">
        <f t="shared" si="192"/>
        <v>9.9492373167844104</v>
      </c>
      <c r="M561" s="35">
        <f t="shared" si="192"/>
        <v>10.073214026784409</v>
      </c>
      <c r="N561" s="35">
        <f t="shared" si="192"/>
        <v>10.19719073678441</v>
      </c>
      <c r="O561" s="35">
        <f t="shared" si="192"/>
        <v>10.321167446784411</v>
      </c>
      <c r="P561" s="35">
        <f t="shared" si="192"/>
        <v>10.44514415678441</v>
      </c>
      <c r="Q561" s="35">
        <f t="shared" si="192"/>
        <v>10.569120866784411</v>
      </c>
      <c r="R561" s="35">
        <f t="shared" si="192"/>
        <v>10.693097576784409</v>
      </c>
      <c r="S561" s="35">
        <f t="shared" si="192"/>
        <v>10.817074286784409</v>
      </c>
      <c r="T561" s="35">
        <f t="shared" si="192"/>
        <v>10.941050996784409</v>
      </c>
      <c r="U561" s="35">
        <f t="shared" si="192"/>
        <v>11.065027706784409</v>
      </c>
      <c r="V561" s="35">
        <f t="shared" si="192"/>
        <v>11.18900441678441</v>
      </c>
      <c r="W561" s="35">
        <f t="shared" si="192"/>
        <v>11.18900441678441</v>
      </c>
      <c r="X561" s="35">
        <f t="shared" si="192"/>
        <v>11.18900441678441</v>
      </c>
      <c r="Y561" s="35">
        <f t="shared" si="192"/>
        <v>11.18900441678441</v>
      </c>
      <c r="Z561" s="35">
        <f t="shared" si="192"/>
        <v>11.18900441678441</v>
      </c>
      <c r="AA561" s="35">
        <f t="shared" si="192"/>
        <v>11.18900441678441</v>
      </c>
      <c r="AB561" s="35">
        <f t="shared" si="192"/>
        <v>11.18900441678441</v>
      </c>
      <c r="AC561" s="35">
        <f t="shared" si="192"/>
        <v>11.18900441678441</v>
      </c>
      <c r="AD561" s="35">
        <f t="shared" si="192"/>
        <v>11.18900441678441</v>
      </c>
      <c r="AE561" s="35">
        <f t="shared" si="192"/>
        <v>11.18900441678441</v>
      </c>
    </row>
    <row r="562" spans="1:31" x14ac:dyDescent="0.2">
      <c r="A562" s="9" t="s">
        <v>678</v>
      </c>
      <c r="B562" s="4" t="s">
        <v>645</v>
      </c>
      <c r="C562" s="21">
        <f>+C563+C564</f>
        <v>27.220476939922648</v>
      </c>
      <c r="D562" s="21">
        <f t="shared" ref="D562:AE562" si="193">+D563+D564</f>
        <v>27.203745972575447</v>
      </c>
      <c r="E562" s="21">
        <f t="shared" si="193"/>
        <v>27.179801866873046</v>
      </c>
      <c r="F562" s="21">
        <f t="shared" si="193"/>
        <v>27.223726016530648</v>
      </c>
      <c r="G562" s="21">
        <f t="shared" si="193"/>
        <v>27.241542545503446</v>
      </c>
      <c r="H562" s="21">
        <f t="shared" si="193"/>
        <v>27.300913901637848</v>
      </c>
      <c r="I562" s="21">
        <f t="shared" si="193"/>
        <v>27.183865912031447</v>
      </c>
      <c r="J562" s="21">
        <f t="shared" si="193"/>
        <v>27.202068925689048</v>
      </c>
      <c r="K562" s="21">
        <f t="shared" si="193"/>
        <v>27.239722363257048</v>
      </c>
      <c r="L562" s="21">
        <f t="shared" si="193"/>
        <v>27.193729532997846</v>
      </c>
      <c r="M562" s="21">
        <f t="shared" si="193"/>
        <v>27.177757432825047</v>
      </c>
      <c r="N562" s="21">
        <f t="shared" si="193"/>
        <v>27.185465492908246</v>
      </c>
      <c r="O562" s="21">
        <f t="shared" si="193"/>
        <v>27.519970792671447</v>
      </c>
      <c r="P562" s="21">
        <f t="shared" si="193"/>
        <v>27.470207604114648</v>
      </c>
      <c r="Q562" s="21">
        <f t="shared" si="193"/>
        <v>27.423717277612248</v>
      </c>
      <c r="R562" s="21">
        <f t="shared" si="193"/>
        <v>27.372236541586648</v>
      </c>
      <c r="S562" s="21">
        <f t="shared" si="193"/>
        <v>27.236847206162647</v>
      </c>
      <c r="T562" s="21">
        <f t="shared" si="193"/>
        <v>27.184636575865046</v>
      </c>
      <c r="U562" s="21">
        <f t="shared" si="193"/>
        <v>27.183420098220246</v>
      </c>
      <c r="V562" s="21">
        <f t="shared" si="193"/>
        <v>27.198952455826646</v>
      </c>
      <c r="W562" s="21">
        <f t="shared" si="193"/>
        <v>27.237759506757847</v>
      </c>
      <c r="X562" s="21">
        <f t="shared" si="193"/>
        <v>27.243210254969046</v>
      </c>
      <c r="Y562" s="21">
        <f t="shared" si="193"/>
        <v>27.327357707897047</v>
      </c>
      <c r="Z562" s="21">
        <f t="shared" si="193"/>
        <v>27.194243014290649</v>
      </c>
      <c r="AA562" s="21">
        <f t="shared" si="193"/>
        <v>27.233745184325848</v>
      </c>
      <c r="AB562" s="21">
        <f t="shared" si="193"/>
        <v>27.190246213932248</v>
      </c>
      <c r="AC562" s="21">
        <f t="shared" si="193"/>
        <v>27.18985799510012</v>
      </c>
      <c r="AD562" s="21">
        <f t="shared" si="193"/>
        <v>27.535636832940249</v>
      </c>
      <c r="AE562" s="21">
        <f t="shared" si="193"/>
        <v>27.332271800336088</v>
      </c>
    </row>
    <row r="563" spans="1:31" x14ac:dyDescent="0.2">
      <c r="A563" s="9" t="s">
        <v>679</v>
      </c>
      <c r="B563" s="4" t="s">
        <v>680</v>
      </c>
      <c r="C563" s="35">
        <f>+C392</f>
        <v>4.5380057215999997E-2</v>
      </c>
      <c r="D563" s="35">
        <f t="shared" ref="D563:AE563" si="194">+D392</f>
        <v>2.8649089868799996E-2</v>
      </c>
      <c r="E563" s="35">
        <f t="shared" si="194"/>
        <v>4.7049841663999994E-3</v>
      </c>
      <c r="F563" s="35">
        <f t="shared" si="194"/>
        <v>4.8629133823999998E-2</v>
      </c>
      <c r="G563" s="35">
        <f t="shared" si="194"/>
        <v>6.644566279679999E-2</v>
      </c>
      <c r="H563" s="35">
        <f t="shared" si="194"/>
        <v>0.12581701893120001</v>
      </c>
      <c r="I563" s="35">
        <f t="shared" si="194"/>
        <v>8.7690293248000005E-3</v>
      </c>
      <c r="J563" s="35">
        <f t="shared" si="194"/>
        <v>2.6972042982400003E-2</v>
      </c>
      <c r="K563" s="35">
        <f t="shared" si="194"/>
        <v>6.4625480550400016E-2</v>
      </c>
      <c r="L563" s="35">
        <f t="shared" si="194"/>
        <v>1.8632650291200002E-2</v>
      </c>
      <c r="M563" s="35">
        <f t="shared" si="194"/>
        <v>2.6605501183999992E-3</v>
      </c>
      <c r="N563" s="35">
        <f t="shared" si="194"/>
        <v>1.0368610201600001E-2</v>
      </c>
      <c r="O563" s="35">
        <f t="shared" si="194"/>
        <v>0.34487390996480005</v>
      </c>
      <c r="P563" s="35">
        <f t="shared" si="194"/>
        <v>0.29511072140799999</v>
      </c>
      <c r="Q563" s="35">
        <f t="shared" si="194"/>
        <v>0.24862039490560001</v>
      </c>
      <c r="R563" s="35">
        <f t="shared" si="194"/>
        <v>0.19713965888000001</v>
      </c>
      <c r="S563" s="35">
        <f t="shared" si="194"/>
        <v>6.1750323455999984E-2</v>
      </c>
      <c r="T563" s="35">
        <f t="shared" si="194"/>
        <v>9.5396931583999998E-3</v>
      </c>
      <c r="U563" s="35">
        <f t="shared" si="194"/>
        <v>8.3232155135999977E-3</v>
      </c>
      <c r="V563" s="35">
        <f t="shared" si="194"/>
        <v>2.3855573120000001E-2</v>
      </c>
      <c r="W563" s="35">
        <f t="shared" si="194"/>
        <v>6.2662624051199989E-2</v>
      </c>
      <c r="X563" s="35">
        <f t="shared" si="194"/>
        <v>6.8113372262399996E-2</v>
      </c>
      <c r="Y563" s="35">
        <f t="shared" si="194"/>
        <v>0.15226082519039996</v>
      </c>
      <c r="Z563" s="35">
        <f t="shared" si="194"/>
        <v>1.9146131584000001E-2</v>
      </c>
      <c r="AA563" s="35">
        <f t="shared" si="194"/>
        <v>5.8648301619199997E-2</v>
      </c>
      <c r="AB563" s="35">
        <f t="shared" si="194"/>
        <v>1.5149331225599996E-2</v>
      </c>
      <c r="AC563" s="35">
        <f t="shared" si="194"/>
        <v>1.4761112393472E-2</v>
      </c>
      <c r="AD563" s="35">
        <f t="shared" si="194"/>
        <v>0.36053995023359997</v>
      </c>
      <c r="AE563" s="35">
        <f t="shared" si="194"/>
        <v>0.15717491762943997</v>
      </c>
    </row>
    <row r="564" spans="1:31" x14ac:dyDescent="0.2">
      <c r="A564" s="9" t="s">
        <v>681</v>
      </c>
      <c r="B564" s="4" t="s">
        <v>682</v>
      </c>
      <c r="C564" s="35">
        <f>+C393</f>
        <v>27.175096882706647</v>
      </c>
      <c r="D564" s="35">
        <f t="shared" ref="D564:AE564" si="195">+D393</f>
        <v>27.175096882706647</v>
      </c>
      <c r="E564" s="35">
        <f t="shared" si="195"/>
        <v>27.175096882706647</v>
      </c>
      <c r="F564" s="35">
        <f t="shared" si="195"/>
        <v>27.175096882706647</v>
      </c>
      <c r="G564" s="35">
        <f t="shared" si="195"/>
        <v>27.175096882706647</v>
      </c>
      <c r="H564" s="35">
        <f t="shared" si="195"/>
        <v>27.175096882706647</v>
      </c>
      <c r="I564" s="35">
        <f t="shared" si="195"/>
        <v>27.175096882706647</v>
      </c>
      <c r="J564" s="35">
        <f t="shared" si="195"/>
        <v>27.175096882706647</v>
      </c>
      <c r="K564" s="35">
        <f t="shared" si="195"/>
        <v>27.175096882706647</v>
      </c>
      <c r="L564" s="35">
        <f t="shared" si="195"/>
        <v>27.175096882706647</v>
      </c>
      <c r="M564" s="35">
        <f t="shared" si="195"/>
        <v>27.175096882706647</v>
      </c>
      <c r="N564" s="35">
        <f t="shared" si="195"/>
        <v>27.175096882706647</v>
      </c>
      <c r="O564" s="35">
        <f t="shared" si="195"/>
        <v>27.175096882706647</v>
      </c>
      <c r="P564" s="35">
        <f t="shared" si="195"/>
        <v>27.175096882706647</v>
      </c>
      <c r="Q564" s="35">
        <f t="shared" si="195"/>
        <v>27.175096882706647</v>
      </c>
      <c r="R564" s="35">
        <f t="shared" si="195"/>
        <v>27.175096882706647</v>
      </c>
      <c r="S564" s="35">
        <f t="shared" si="195"/>
        <v>27.175096882706647</v>
      </c>
      <c r="T564" s="35">
        <f t="shared" si="195"/>
        <v>27.175096882706647</v>
      </c>
      <c r="U564" s="35">
        <f t="shared" si="195"/>
        <v>27.175096882706647</v>
      </c>
      <c r="V564" s="35">
        <f t="shared" si="195"/>
        <v>27.175096882706647</v>
      </c>
      <c r="W564" s="35">
        <f t="shared" si="195"/>
        <v>27.175096882706647</v>
      </c>
      <c r="X564" s="35">
        <f t="shared" si="195"/>
        <v>27.175096882706647</v>
      </c>
      <c r="Y564" s="35">
        <f t="shared" si="195"/>
        <v>27.175096882706647</v>
      </c>
      <c r="Z564" s="35">
        <f t="shared" si="195"/>
        <v>27.175096882706647</v>
      </c>
      <c r="AA564" s="35">
        <f t="shared" si="195"/>
        <v>27.175096882706647</v>
      </c>
      <c r="AB564" s="35">
        <f t="shared" si="195"/>
        <v>27.175096882706647</v>
      </c>
      <c r="AC564" s="35">
        <f t="shared" si="195"/>
        <v>27.175096882706647</v>
      </c>
      <c r="AD564" s="35">
        <f t="shared" si="195"/>
        <v>27.175096882706647</v>
      </c>
      <c r="AE564" s="35">
        <f t="shared" si="195"/>
        <v>27.175096882706647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96">+D566+D567</f>
        <v>0</v>
      </c>
      <c r="E565" s="21">
        <f t="shared" si="196"/>
        <v>0</v>
      </c>
      <c r="F565" s="21">
        <f t="shared" si="196"/>
        <v>0</v>
      </c>
      <c r="G565" s="21">
        <f t="shared" si="196"/>
        <v>0</v>
      </c>
      <c r="H565" s="21">
        <f t="shared" si="196"/>
        <v>0</v>
      </c>
      <c r="I565" s="21">
        <f t="shared" si="196"/>
        <v>0</v>
      </c>
      <c r="J565" s="21">
        <f t="shared" si="196"/>
        <v>0</v>
      </c>
      <c r="K565" s="21">
        <f t="shared" si="196"/>
        <v>0</v>
      </c>
      <c r="L565" s="21">
        <f t="shared" si="196"/>
        <v>0</v>
      </c>
      <c r="M565" s="21">
        <f t="shared" si="196"/>
        <v>0</v>
      </c>
      <c r="N565" s="21">
        <f t="shared" si="196"/>
        <v>0</v>
      </c>
      <c r="O565" s="21">
        <f t="shared" si="196"/>
        <v>0</v>
      </c>
      <c r="P565" s="21">
        <f t="shared" si="196"/>
        <v>0</v>
      </c>
      <c r="Q565" s="21">
        <f t="shared" si="196"/>
        <v>0</v>
      </c>
      <c r="R565" s="21">
        <f t="shared" si="196"/>
        <v>0</v>
      </c>
      <c r="S565" s="21">
        <f t="shared" si="196"/>
        <v>0</v>
      </c>
      <c r="T565" s="21">
        <f t="shared" si="196"/>
        <v>0</v>
      </c>
      <c r="U565" s="21">
        <f t="shared" si="196"/>
        <v>0</v>
      </c>
      <c r="V565" s="21">
        <f t="shared" si="196"/>
        <v>0</v>
      </c>
      <c r="W565" s="21">
        <f t="shared" si="196"/>
        <v>0</v>
      </c>
      <c r="X565" s="21">
        <f t="shared" si="196"/>
        <v>0</v>
      </c>
      <c r="Y565" s="21">
        <f t="shared" si="196"/>
        <v>0</v>
      </c>
      <c r="Z565" s="21">
        <f t="shared" si="196"/>
        <v>0</v>
      </c>
      <c r="AA565" s="21">
        <f t="shared" si="196"/>
        <v>0</v>
      </c>
      <c r="AB565" s="21">
        <f t="shared" si="196"/>
        <v>0</v>
      </c>
      <c r="AC565" s="21">
        <f t="shared" si="196"/>
        <v>0</v>
      </c>
      <c r="AD565" s="21">
        <f t="shared" si="196"/>
        <v>0</v>
      </c>
      <c r="AE565" s="21">
        <f t="shared" si="196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98">+D401</f>
        <v>0</v>
      </c>
      <c r="E567" s="35">
        <f t="shared" si="198"/>
        <v>0</v>
      </c>
      <c r="F567" s="35">
        <f t="shared" si="198"/>
        <v>0</v>
      </c>
      <c r="G567" s="35">
        <f t="shared" si="198"/>
        <v>0</v>
      </c>
      <c r="H567" s="35">
        <f t="shared" si="198"/>
        <v>0</v>
      </c>
      <c r="I567" s="35">
        <f t="shared" si="198"/>
        <v>0</v>
      </c>
      <c r="J567" s="35">
        <f t="shared" si="198"/>
        <v>0</v>
      </c>
      <c r="K567" s="35">
        <f t="shared" si="198"/>
        <v>0</v>
      </c>
      <c r="L567" s="35">
        <f t="shared" si="198"/>
        <v>0</v>
      </c>
      <c r="M567" s="35">
        <f t="shared" si="198"/>
        <v>0</v>
      </c>
      <c r="N567" s="35">
        <f t="shared" si="198"/>
        <v>0</v>
      </c>
      <c r="O567" s="35">
        <f t="shared" si="198"/>
        <v>0</v>
      </c>
      <c r="P567" s="35">
        <f t="shared" si="198"/>
        <v>0</v>
      </c>
      <c r="Q567" s="35">
        <f t="shared" si="198"/>
        <v>0</v>
      </c>
      <c r="R567" s="35">
        <f t="shared" si="198"/>
        <v>0</v>
      </c>
      <c r="S567" s="35">
        <f t="shared" si="198"/>
        <v>0</v>
      </c>
      <c r="T567" s="35">
        <f t="shared" si="198"/>
        <v>0</v>
      </c>
      <c r="U567" s="35">
        <f t="shared" si="198"/>
        <v>0</v>
      </c>
      <c r="V567" s="35">
        <f t="shared" si="198"/>
        <v>0</v>
      </c>
      <c r="W567" s="35">
        <f t="shared" si="198"/>
        <v>0</v>
      </c>
      <c r="X567" s="35">
        <f t="shared" si="198"/>
        <v>0</v>
      </c>
      <c r="Y567" s="35">
        <f t="shared" si="198"/>
        <v>0</v>
      </c>
      <c r="Z567" s="35">
        <f t="shared" si="198"/>
        <v>0</v>
      </c>
      <c r="AA567" s="35">
        <f t="shared" si="198"/>
        <v>0</v>
      </c>
      <c r="AB567" s="35">
        <f t="shared" si="198"/>
        <v>0</v>
      </c>
      <c r="AC567" s="35">
        <f t="shared" si="198"/>
        <v>0</v>
      </c>
      <c r="AD567" s="35">
        <f t="shared" si="198"/>
        <v>0</v>
      </c>
      <c r="AE567" s="35">
        <f t="shared" si="198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0.67824811334142587</v>
      </c>
      <c r="D568" s="21">
        <f t="shared" ref="D568:AE568" si="199">+D569+D570</f>
        <v>0.61484141780557744</v>
      </c>
      <c r="E568" s="21">
        <f t="shared" si="199"/>
        <v>0.63330237091837727</v>
      </c>
      <c r="F568" s="21">
        <f t="shared" si="199"/>
        <v>0.65176332403117743</v>
      </c>
      <c r="G568" s="21">
        <f t="shared" si="199"/>
        <v>0.67022427714397725</v>
      </c>
      <c r="H568" s="21">
        <f t="shared" si="199"/>
        <v>0.6886852302567773</v>
      </c>
      <c r="I568" s="21">
        <f t="shared" si="199"/>
        <v>0.70714618336957724</v>
      </c>
      <c r="J568" s="21">
        <f t="shared" si="199"/>
        <v>0.72560713648237729</v>
      </c>
      <c r="K568" s="21">
        <f t="shared" si="199"/>
        <v>0.74406808959517723</v>
      </c>
      <c r="L568" s="21">
        <f t="shared" si="199"/>
        <v>0.76252904270797739</v>
      </c>
      <c r="M568" s="21">
        <f t="shared" si="199"/>
        <v>0.78098999582077722</v>
      </c>
      <c r="N568" s="21">
        <f t="shared" si="199"/>
        <v>0.79945094893357704</v>
      </c>
      <c r="O568" s="21">
        <f t="shared" si="199"/>
        <v>0.81791190204637709</v>
      </c>
      <c r="P568" s="21">
        <f t="shared" si="199"/>
        <v>0.83637285515917714</v>
      </c>
      <c r="Q568" s="21">
        <f t="shared" si="199"/>
        <v>0.85483380827197719</v>
      </c>
      <c r="R568" s="21">
        <f t="shared" si="199"/>
        <v>0.87329476138477724</v>
      </c>
      <c r="S568" s="21">
        <f t="shared" si="199"/>
        <v>0.89175571449757718</v>
      </c>
      <c r="T568" s="21">
        <f t="shared" si="199"/>
        <v>0.91021666761037701</v>
      </c>
      <c r="U568" s="21">
        <f t="shared" si="199"/>
        <v>0.92867762072317739</v>
      </c>
      <c r="V568" s="21">
        <f t="shared" si="199"/>
        <v>0.94713857383597722</v>
      </c>
      <c r="W568" s="21">
        <f t="shared" si="199"/>
        <v>0.94713857383597722</v>
      </c>
      <c r="X568" s="21">
        <f t="shared" si="199"/>
        <v>0.94713857383597722</v>
      </c>
      <c r="Y568" s="21">
        <f t="shared" si="199"/>
        <v>0.94713857383597722</v>
      </c>
      <c r="Z568" s="21">
        <f t="shared" si="199"/>
        <v>0.94713857383597722</v>
      </c>
      <c r="AA568" s="21">
        <f t="shared" si="199"/>
        <v>0.94713857383597722</v>
      </c>
      <c r="AB568" s="21">
        <f t="shared" si="199"/>
        <v>0.94713857383597722</v>
      </c>
      <c r="AC568" s="21">
        <f t="shared" si="199"/>
        <v>0.94713857383597722</v>
      </c>
      <c r="AD568" s="21">
        <f t="shared" si="199"/>
        <v>0.94713857383597722</v>
      </c>
      <c r="AE568" s="21">
        <f t="shared" si="199"/>
        <v>0.94713857383597722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0.67824811334142587</v>
      </c>
      <c r="D570" s="35">
        <f t="shared" ref="D570:AE570" si="201">+D409</f>
        <v>0.61484141780557744</v>
      </c>
      <c r="E570" s="35">
        <f t="shared" si="201"/>
        <v>0.63330237091837727</v>
      </c>
      <c r="F570" s="35">
        <f t="shared" si="201"/>
        <v>0.65176332403117743</v>
      </c>
      <c r="G570" s="35">
        <f t="shared" si="201"/>
        <v>0.67022427714397725</v>
      </c>
      <c r="H570" s="35">
        <f t="shared" si="201"/>
        <v>0.6886852302567773</v>
      </c>
      <c r="I570" s="35">
        <f t="shared" si="201"/>
        <v>0.70714618336957724</v>
      </c>
      <c r="J570" s="35">
        <f t="shared" si="201"/>
        <v>0.72560713648237729</v>
      </c>
      <c r="K570" s="35">
        <f t="shared" si="201"/>
        <v>0.74406808959517723</v>
      </c>
      <c r="L570" s="35">
        <f t="shared" si="201"/>
        <v>0.76252904270797739</v>
      </c>
      <c r="M570" s="35">
        <f t="shared" si="201"/>
        <v>0.78098999582077722</v>
      </c>
      <c r="N570" s="35">
        <f t="shared" si="201"/>
        <v>0.79945094893357704</v>
      </c>
      <c r="O570" s="35">
        <f t="shared" si="201"/>
        <v>0.81791190204637709</v>
      </c>
      <c r="P570" s="35">
        <f t="shared" si="201"/>
        <v>0.83637285515917714</v>
      </c>
      <c r="Q570" s="35">
        <f t="shared" si="201"/>
        <v>0.85483380827197719</v>
      </c>
      <c r="R570" s="35">
        <f t="shared" si="201"/>
        <v>0.87329476138477724</v>
      </c>
      <c r="S570" s="35">
        <f t="shared" si="201"/>
        <v>0.89175571449757718</v>
      </c>
      <c r="T570" s="35">
        <f t="shared" si="201"/>
        <v>0.91021666761037701</v>
      </c>
      <c r="U570" s="35">
        <f t="shared" si="201"/>
        <v>0.92867762072317739</v>
      </c>
      <c r="V570" s="35">
        <f t="shared" si="201"/>
        <v>0.94713857383597722</v>
      </c>
      <c r="W570" s="35">
        <f t="shared" si="201"/>
        <v>0.94713857383597722</v>
      </c>
      <c r="X570" s="35">
        <f t="shared" si="201"/>
        <v>0.94713857383597722</v>
      </c>
      <c r="Y570" s="35">
        <f t="shared" si="201"/>
        <v>0.94713857383597722</v>
      </c>
      <c r="Z570" s="35">
        <f t="shared" si="201"/>
        <v>0.94713857383597722</v>
      </c>
      <c r="AA570" s="35">
        <f t="shared" si="201"/>
        <v>0.94713857383597722</v>
      </c>
      <c r="AB570" s="35">
        <f t="shared" si="201"/>
        <v>0.94713857383597722</v>
      </c>
      <c r="AC570" s="35">
        <f t="shared" si="201"/>
        <v>0.94713857383597722</v>
      </c>
      <c r="AD570" s="35">
        <f t="shared" si="201"/>
        <v>0.94713857383597722</v>
      </c>
      <c r="AE570" s="35">
        <f t="shared" si="201"/>
        <v>0.94713857383597722</v>
      </c>
    </row>
    <row r="571" spans="1:31" x14ac:dyDescent="0.2">
      <c r="A571" s="9" t="s">
        <v>708</v>
      </c>
      <c r="B571" s="4" t="s">
        <v>663</v>
      </c>
      <c r="C571" s="21">
        <f>+C572+C573</f>
        <v>0.72494385856022114</v>
      </c>
      <c r="D571" s="21">
        <f t="shared" ref="D571:AE571" si="202">+D572+D573</f>
        <v>0.74996115856022116</v>
      </c>
      <c r="E571" s="21">
        <f t="shared" si="202"/>
        <v>0.77497845856022118</v>
      </c>
      <c r="F571" s="21">
        <f t="shared" si="202"/>
        <v>0.79999575856022109</v>
      </c>
      <c r="G571" s="21">
        <f t="shared" si="202"/>
        <v>0.82501305856022111</v>
      </c>
      <c r="H571" s="21">
        <f t="shared" si="202"/>
        <v>0.85003035856022113</v>
      </c>
      <c r="I571" s="21">
        <f t="shared" si="202"/>
        <v>0.87504765856022115</v>
      </c>
      <c r="J571" s="21">
        <f t="shared" si="202"/>
        <v>0.90006495856022117</v>
      </c>
      <c r="K571" s="21">
        <f t="shared" si="202"/>
        <v>0.92508225856022119</v>
      </c>
      <c r="L571" s="21">
        <f t="shared" si="202"/>
        <v>0.95009955856022121</v>
      </c>
      <c r="M571" s="21">
        <f t="shared" si="202"/>
        <v>0.97511685856022123</v>
      </c>
      <c r="N571" s="21">
        <f t="shared" si="202"/>
        <v>1.5820106720737348</v>
      </c>
      <c r="O571" s="21">
        <f t="shared" si="202"/>
        <v>1.6070279720737348</v>
      </c>
      <c r="P571" s="21">
        <f t="shared" si="202"/>
        <v>1.6320452720737346</v>
      </c>
      <c r="Q571" s="21">
        <f t="shared" si="202"/>
        <v>1.6570625720737349</v>
      </c>
      <c r="R571" s="21">
        <f t="shared" si="202"/>
        <v>1.6820798720737347</v>
      </c>
      <c r="S571" s="21">
        <f t="shared" si="202"/>
        <v>1.7070971720737347</v>
      </c>
      <c r="T571" s="21">
        <f t="shared" si="202"/>
        <v>1.7321144720737347</v>
      </c>
      <c r="U571" s="21">
        <f t="shared" si="202"/>
        <v>1.7571317720737347</v>
      </c>
      <c r="V571" s="21">
        <f t="shared" si="202"/>
        <v>1.7821490720737345</v>
      </c>
      <c r="W571" s="21">
        <f t="shared" si="202"/>
        <v>1.7821490720737345</v>
      </c>
      <c r="X571" s="21">
        <f t="shared" si="202"/>
        <v>1.2002725585602212</v>
      </c>
      <c r="Y571" s="21">
        <f t="shared" si="202"/>
        <v>1.2002725585602212</v>
      </c>
      <c r="Z571" s="21">
        <f t="shared" si="202"/>
        <v>1.2002725585602212</v>
      </c>
      <c r="AA571" s="21">
        <f t="shared" si="202"/>
        <v>1.2002725585602212</v>
      </c>
      <c r="AB571" s="21">
        <f t="shared" si="202"/>
        <v>1.2002725585602212</v>
      </c>
      <c r="AC571" s="21">
        <f t="shared" si="202"/>
        <v>1.2002725585602212</v>
      </c>
      <c r="AD571" s="21">
        <f t="shared" si="202"/>
        <v>1.2002725585602212</v>
      </c>
      <c r="AE571" s="21">
        <f t="shared" si="202"/>
        <v>1.2002725585602212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0.72494385856022114</v>
      </c>
      <c r="D573" s="35">
        <f t="shared" ref="D573:AE573" si="204">+D417</f>
        <v>0.74996115856022116</v>
      </c>
      <c r="E573" s="35">
        <f t="shared" si="204"/>
        <v>0.77497845856022118</v>
      </c>
      <c r="F573" s="35">
        <f t="shared" si="204"/>
        <v>0.79999575856022109</v>
      </c>
      <c r="G573" s="35">
        <f t="shared" si="204"/>
        <v>0.82501305856022111</v>
      </c>
      <c r="H573" s="35">
        <f t="shared" si="204"/>
        <v>0.85003035856022113</v>
      </c>
      <c r="I573" s="35">
        <f t="shared" si="204"/>
        <v>0.87504765856022115</v>
      </c>
      <c r="J573" s="35">
        <f t="shared" si="204"/>
        <v>0.90006495856022117</v>
      </c>
      <c r="K573" s="35">
        <f t="shared" si="204"/>
        <v>0.92508225856022119</v>
      </c>
      <c r="L573" s="35">
        <f t="shared" si="204"/>
        <v>0.95009955856022121</v>
      </c>
      <c r="M573" s="35">
        <f t="shared" si="204"/>
        <v>0.97511685856022123</v>
      </c>
      <c r="N573" s="35">
        <f t="shared" si="204"/>
        <v>1.5820106720737348</v>
      </c>
      <c r="O573" s="35">
        <f t="shared" si="204"/>
        <v>1.6070279720737348</v>
      </c>
      <c r="P573" s="35">
        <f t="shared" si="204"/>
        <v>1.6320452720737346</v>
      </c>
      <c r="Q573" s="35">
        <f t="shared" si="204"/>
        <v>1.6570625720737349</v>
      </c>
      <c r="R573" s="35">
        <f t="shared" si="204"/>
        <v>1.6820798720737347</v>
      </c>
      <c r="S573" s="35">
        <f t="shared" si="204"/>
        <v>1.7070971720737347</v>
      </c>
      <c r="T573" s="35">
        <f t="shared" si="204"/>
        <v>1.7321144720737347</v>
      </c>
      <c r="U573" s="35">
        <f t="shared" si="204"/>
        <v>1.7571317720737347</v>
      </c>
      <c r="V573" s="35">
        <f t="shared" si="204"/>
        <v>1.7821490720737345</v>
      </c>
      <c r="W573" s="35">
        <f t="shared" si="204"/>
        <v>1.7821490720737345</v>
      </c>
      <c r="X573" s="35">
        <f t="shared" si="204"/>
        <v>1.2002725585602212</v>
      </c>
      <c r="Y573" s="35">
        <f t="shared" si="204"/>
        <v>1.2002725585602212</v>
      </c>
      <c r="Z573" s="35">
        <f t="shared" si="204"/>
        <v>1.2002725585602212</v>
      </c>
      <c r="AA573" s="35">
        <f t="shared" si="204"/>
        <v>1.2002725585602212</v>
      </c>
      <c r="AB573" s="35">
        <f t="shared" si="204"/>
        <v>1.2002725585602212</v>
      </c>
      <c r="AC573" s="35">
        <f t="shared" si="204"/>
        <v>1.2002725585602212</v>
      </c>
      <c r="AD573" s="35">
        <f t="shared" si="204"/>
        <v>1.2002725585602212</v>
      </c>
      <c r="AE573" s="35">
        <f t="shared" si="204"/>
        <v>1.2002725585602212</v>
      </c>
    </row>
    <row r="574" spans="1:31" x14ac:dyDescent="0.2">
      <c r="A574" s="9" t="s">
        <v>718</v>
      </c>
      <c r="B574" s="4" t="s">
        <v>719</v>
      </c>
      <c r="C574" s="37">
        <f>+C423</f>
        <v>-0.98742198764796407</v>
      </c>
      <c r="D574" s="37">
        <f t="shared" ref="D574:AE574" si="205">+D423</f>
        <v>-1.3393212035161601</v>
      </c>
      <c r="E574" s="37">
        <f t="shared" si="205"/>
        <v>-0.88837871821737913</v>
      </c>
      <c r="F574" s="37">
        <f t="shared" si="205"/>
        <v>-0.74016014379909145</v>
      </c>
      <c r="G574" s="37">
        <f t="shared" si="205"/>
        <v>-0.91845972089233252</v>
      </c>
      <c r="H574" s="37">
        <f t="shared" si="205"/>
        <v>-1.0894255721139687</v>
      </c>
      <c r="I574" s="37">
        <f t="shared" si="205"/>
        <v>-0.37421961267644865</v>
      </c>
      <c r="J574" s="37">
        <f t="shared" si="205"/>
        <v>-1.211203912179617</v>
      </c>
      <c r="K574" s="37">
        <f t="shared" si="205"/>
        <v>-1.7251873300854461</v>
      </c>
      <c r="L574" s="37">
        <f t="shared" si="205"/>
        <v>-2.7225608967494233</v>
      </c>
      <c r="M574" s="37">
        <f t="shared" si="205"/>
        <v>-3.6559741997033464</v>
      </c>
      <c r="N574" s="37">
        <f t="shared" si="205"/>
        <v>-6.1770732570386322</v>
      </c>
      <c r="O574" s="37">
        <f t="shared" si="205"/>
        <v>-12.699915661282734</v>
      </c>
      <c r="P574" s="37">
        <f t="shared" si="205"/>
        <v>-3.5660721846075036</v>
      </c>
      <c r="Q574" s="37">
        <f t="shared" si="205"/>
        <v>-0.84949216179054177</v>
      </c>
      <c r="R574" s="37">
        <f t="shared" si="205"/>
        <v>-3.9142024635304549</v>
      </c>
      <c r="S574" s="37">
        <f t="shared" si="205"/>
        <v>-4.220723507863763</v>
      </c>
      <c r="T574" s="37">
        <f t="shared" si="205"/>
        <v>-4.4480178131958095</v>
      </c>
      <c r="U574" s="37">
        <f t="shared" si="205"/>
        <v>-0.17059505622105781</v>
      </c>
      <c r="V574" s="37">
        <f t="shared" si="205"/>
        <v>0</v>
      </c>
      <c r="W574" s="37">
        <f t="shared" si="205"/>
        <v>-6.7649622392586837</v>
      </c>
      <c r="X574" s="37">
        <f t="shared" si="205"/>
        <v>-9.7185477133711249</v>
      </c>
      <c r="Y574" s="37">
        <f t="shared" si="205"/>
        <v>-1.8293869803332605</v>
      </c>
      <c r="Z574" s="37">
        <f t="shared" si="205"/>
        <v>-0.43296520528977256</v>
      </c>
      <c r="AA574" s="37">
        <f t="shared" si="205"/>
        <v>-1.1794445669943912</v>
      </c>
      <c r="AB574" s="37">
        <f t="shared" si="205"/>
        <v>0</v>
      </c>
      <c r="AC574" s="37">
        <f t="shared" si="205"/>
        <v>0</v>
      </c>
      <c r="AD574" s="37">
        <f t="shared" si="205"/>
        <v>-0.99985062571674865</v>
      </c>
      <c r="AE574" s="37">
        <f t="shared" si="205"/>
        <v>0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68.642513166126449</v>
      </c>
      <c r="D576" s="28">
        <f t="shared" ref="D576:AE576" si="207">+D577+D578+D579+D580+D581</f>
        <v>69.789476143257772</v>
      </c>
      <c r="E576" s="28">
        <f t="shared" si="207"/>
        <v>100.60403161872409</v>
      </c>
      <c r="F576" s="28">
        <f t="shared" si="207"/>
        <v>102.32675239750306</v>
      </c>
      <c r="G576" s="28">
        <f t="shared" si="207"/>
        <v>104.60670394801569</v>
      </c>
      <c r="H576" s="28">
        <f t="shared" si="207"/>
        <v>107.81740043345033</v>
      </c>
      <c r="I576" s="28">
        <f t="shared" si="207"/>
        <v>105.4251057982797</v>
      </c>
      <c r="J576" s="28">
        <f t="shared" si="207"/>
        <v>110.82211200849959</v>
      </c>
      <c r="K576" s="28">
        <f t="shared" si="207"/>
        <v>115.20767409883511</v>
      </c>
      <c r="L576" s="28">
        <f t="shared" si="207"/>
        <v>117.00195419564133</v>
      </c>
      <c r="M576" s="28">
        <f t="shared" si="207"/>
        <v>125.46509542041973</v>
      </c>
      <c r="N576" s="28">
        <f t="shared" si="207"/>
        <v>119.82798454542583</v>
      </c>
      <c r="O576" s="28">
        <f t="shared" si="207"/>
        <v>111.82555065897314</v>
      </c>
      <c r="P576" s="28">
        <f t="shared" si="207"/>
        <v>123.62192290822452</v>
      </c>
      <c r="Q576" s="28">
        <f t="shared" si="207"/>
        <v>140.92354356208304</v>
      </c>
      <c r="R576" s="28">
        <f t="shared" si="207"/>
        <v>124.53114278586651</v>
      </c>
      <c r="S576" s="28">
        <f t="shared" si="207"/>
        <v>139.97173203180532</v>
      </c>
      <c r="T576" s="28">
        <f t="shared" si="207"/>
        <v>147.51877582672603</v>
      </c>
      <c r="U576" s="28">
        <f t="shared" si="207"/>
        <v>153.08921363454095</v>
      </c>
      <c r="V576" s="28">
        <f t="shared" si="207"/>
        <v>147.99765035562251</v>
      </c>
      <c r="W576" s="28">
        <f t="shared" si="207"/>
        <v>160.23702567513135</v>
      </c>
      <c r="X576" s="28">
        <f t="shared" si="207"/>
        <v>165.24686911186626</v>
      </c>
      <c r="Y576" s="28">
        <f t="shared" si="207"/>
        <v>169.29341826220309</v>
      </c>
      <c r="Z576" s="28">
        <f t="shared" si="207"/>
        <v>176.68736207177409</v>
      </c>
      <c r="AA576" s="28">
        <f t="shared" si="207"/>
        <v>194.90293733757321</v>
      </c>
      <c r="AB576" s="28">
        <f t="shared" si="207"/>
        <v>210.9473956435875</v>
      </c>
      <c r="AC576" s="28">
        <f t="shared" si="207"/>
        <v>215.70485411190185</v>
      </c>
      <c r="AD576" s="28">
        <f t="shared" si="207"/>
        <v>225.4088212776598</v>
      </c>
      <c r="AE576" s="28">
        <f t="shared" si="207"/>
        <v>237.16965523919035</v>
      </c>
    </row>
    <row r="577" spans="1:31" x14ac:dyDescent="0.2">
      <c r="A577" s="9" t="s">
        <v>723</v>
      </c>
      <c r="B577" s="4" t="s">
        <v>724</v>
      </c>
      <c r="C577" s="37">
        <f>+C426</f>
        <v>23.884933493052532</v>
      </c>
      <c r="D577" s="37">
        <f t="shared" ref="D577:AE577" si="208">+D426</f>
        <v>24.588828042627277</v>
      </c>
      <c r="E577" s="37">
        <f t="shared" si="208"/>
        <v>25.564971114195735</v>
      </c>
      <c r="F577" s="37">
        <f t="shared" si="208"/>
        <v>26.798296182669716</v>
      </c>
      <c r="G577" s="37">
        <f t="shared" si="208"/>
        <v>28.033198004646454</v>
      </c>
      <c r="H577" s="37">
        <f t="shared" si="208"/>
        <v>29.291871949278935</v>
      </c>
      <c r="I577" s="37">
        <f t="shared" si="208"/>
        <v>30.726695946139841</v>
      </c>
      <c r="J577" s="37">
        <f t="shared" si="208"/>
        <v>32.241240449194095</v>
      </c>
      <c r="K577" s="37">
        <f t="shared" si="208"/>
        <v>33.849679286163436</v>
      </c>
      <c r="L577" s="37">
        <f t="shared" si="208"/>
        <v>35.49170902106971</v>
      </c>
      <c r="M577" s="37">
        <f t="shared" si="208"/>
        <v>41.185163034633561</v>
      </c>
      <c r="N577" s="37">
        <f t="shared" si="208"/>
        <v>46.79177350326971</v>
      </c>
      <c r="O577" s="37">
        <f t="shared" si="208"/>
        <v>52.194571022910125</v>
      </c>
      <c r="P577" s="37">
        <f t="shared" si="208"/>
        <v>58.741883460003834</v>
      </c>
      <c r="Q577" s="37">
        <f t="shared" si="208"/>
        <v>65.963390500269242</v>
      </c>
      <c r="R577" s="37">
        <f t="shared" si="208"/>
        <v>73.234537651997783</v>
      </c>
      <c r="S577" s="37">
        <f t="shared" si="208"/>
        <v>80.216359802134633</v>
      </c>
      <c r="T577" s="37">
        <f t="shared" si="208"/>
        <v>87.271177363778207</v>
      </c>
      <c r="U577" s="37">
        <f t="shared" si="208"/>
        <v>94.38136602856703</v>
      </c>
      <c r="V577" s="37">
        <f t="shared" si="208"/>
        <v>99.838211826240538</v>
      </c>
      <c r="W577" s="37">
        <f t="shared" si="208"/>
        <v>106.0774337773301</v>
      </c>
      <c r="X577" s="37">
        <f t="shared" si="208"/>
        <v>111.71683497549807</v>
      </c>
      <c r="Y577" s="37">
        <f t="shared" si="208"/>
        <v>119.13069397068911</v>
      </c>
      <c r="Z577" s="37">
        <f t="shared" si="208"/>
        <v>126.10492726506129</v>
      </c>
      <c r="AA577" s="37">
        <f t="shared" si="208"/>
        <v>133.37372429736567</v>
      </c>
      <c r="AB577" s="37">
        <f t="shared" si="208"/>
        <v>140.69462523389728</v>
      </c>
      <c r="AC577" s="37">
        <f t="shared" si="208"/>
        <v>151.92174361500545</v>
      </c>
      <c r="AD577" s="37">
        <f t="shared" si="208"/>
        <v>160.17185353062075</v>
      </c>
      <c r="AE577" s="37">
        <f t="shared" si="208"/>
        <v>167.03503739000024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1.1017753124999998E-2</v>
      </c>
      <c r="W578" s="35">
        <f t="shared" si="210"/>
        <v>1.1017753125E-2</v>
      </c>
      <c r="X578" s="35">
        <f t="shared" si="210"/>
        <v>1.1017753125000002E-2</v>
      </c>
      <c r="Y578" s="35">
        <f t="shared" si="210"/>
        <v>1.1017753124999998E-2</v>
      </c>
      <c r="Z578" s="35">
        <f t="shared" si="210"/>
        <v>1.1017753125000002E-2</v>
      </c>
      <c r="AA578" s="35">
        <f t="shared" si="210"/>
        <v>1.1017753124999998E-2</v>
      </c>
      <c r="AB578" s="35">
        <f t="shared" si="210"/>
        <v>1.1017753124999998E-2</v>
      </c>
      <c r="AC578" s="35">
        <f t="shared" si="210"/>
        <v>1.1017753124999998E-2</v>
      </c>
      <c r="AD578" s="35">
        <f t="shared" si="210"/>
        <v>1.1017753124999998E-2</v>
      </c>
      <c r="AE578" s="35">
        <f t="shared" si="210"/>
        <v>1.1017753124999998E-2</v>
      </c>
    </row>
    <row r="579" spans="1:31" x14ac:dyDescent="0.2">
      <c r="A579" s="9" t="s">
        <v>730</v>
      </c>
      <c r="B579" s="4" t="s">
        <v>731</v>
      </c>
      <c r="C579" s="35">
        <f t="shared" si="209"/>
        <v>3.0131315198348672</v>
      </c>
      <c r="D579" s="35">
        <f t="shared" si="210"/>
        <v>3.0665532563198887</v>
      </c>
      <c r="E579" s="35">
        <f t="shared" si="210"/>
        <v>3.3654902420784918</v>
      </c>
      <c r="F579" s="35">
        <f t="shared" si="210"/>
        <v>3.3932446768423308</v>
      </c>
      <c r="G579" s="35">
        <f t="shared" si="210"/>
        <v>3.3999712626172136</v>
      </c>
      <c r="H579" s="35">
        <f t="shared" si="210"/>
        <v>3.4615932898054518</v>
      </c>
      <c r="I579" s="35">
        <f t="shared" si="210"/>
        <v>3.5062652303773842</v>
      </c>
      <c r="J579" s="35">
        <f t="shared" si="210"/>
        <v>3.5603603196083049</v>
      </c>
      <c r="K579" s="35">
        <f t="shared" si="210"/>
        <v>3.5686021201024709</v>
      </c>
      <c r="L579" s="35">
        <f t="shared" si="210"/>
        <v>3.5041522999503978</v>
      </c>
      <c r="M579" s="35">
        <f t="shared" si="210"/>
        <v>3.5262505102134734</v>
      </c>
      <c r="N579" s="35">
        <f t="shared" si="210"/>
        <v>3.5247402562382546</v>
      </c>
      <c r="O579" s="35">
        <f t="shared" si="210"/>
        <v>4.1480453576529435</v>
      </c>
      <c r="P579" s="35">
        <f t="shared" si="210"/>
        <v>4.5152940857676924</v>
      </c>
      <c r="Q579" s="35">
        <f t="shared" si="210"/>
        <v>4.5986968142634002</v>
      </c>
      <c r="R579" s="35">
        <f t="shared" si="210"/>
        <v>4.5225163490390221</v>
      </c>
      <c r="S579" s="35">
        <f t="shared" si="210"/>
        <v>4.606322550522421</v>
      </c>
      <c r="T579" s="35">
        <f t="shared" si="210"/>
        <v>4.6925952238181159</v>
      </c>
      <c r="U579" s="35">
        <f t="shared" si="210"/>
        <v>4.7213906628036746</v>
      </c>
      <c r="V579" s="35">
        <f t="shared" si="210"/>
        <v>4.5031912036519195</v>
      </c>
      <c r="W579" s="35">
        <f t="shared" si="210"/>
        <v>4.28773270978939</v>
      </c>
      <c r="X579" s="35">
        <f t="shared" si="210"/>
        <v>4.3396506647885671</v>
      </c>
      <c r="Y579" s="35">
        <f t="shared" si="210"/>
        <v>4.6086414855963032</v>
      </c>
      <c r="Z579" s="35">
        <f t="shared" si="210"/>
        <v>4.8519507146807515</v>
      </c>
      <c r="AA579" s="35">
        <f t="shared" si="210"/>
        <v>4.8741876681850114</v>
      </c>
      <c r="AB579" s="35">
        <f t="shared" si="210"/>
        <v>5.9899975945237625</v>
      </c>
      <c r="AC579" s="35">
        <f t="shared" si="210"/>
        <v>5.6563950151882203</v>
      </c>
      <c r="AD579" s="35">
        <f t="shared" si="210"/>
        <v>5.6110223881371377</v>
      </c>
      <c r="AE579" s="35">
        <f t="shared" si="210"/>
        <v>6.5000137967960114</v>
      </c>
    </row>
    <row r="580" spans="1:31" x14ac:dyDescent="0.2">
      <c r="A580" s="9" t="s">
        <v>736</v>
      </c>
      <c r="B580" s="4" t="s">
        <v>737</v>
      </c>
      <c r="C580" s="35">
        <f>+C434</f>
        <v>41.744448153239048</v>
      </c>
      <c r="D580" s="35">
        <f t="shared" ref="D580:AE580" si="211">+D434</f>
        <v>42.134094844310603</v>
      </c>
      <c r="E580" s="35">
        <f t="shared" si="211"/>
        <v>71.673570262449857</v>
      </c>
      <c r="F580" s="35">
        <f t="shared" si="211"/>
        <v>72.135211537991012</v>
      </c>
      <c r="G580" s="35">
        <f t="shared" si="211"/>
        <v>73.173534680752027</v>
      </c>
      <c r="H580" s="35">
        <f t="shared" si="211"/>
        <v>75.063935194365939</v>
      </c>
      <c r="I580" s="35">
        <f t="shared" si="211"/>
        <v>71.19214462176248</v>
      </c>
      <c r="J580" s="35">
        <f t="shared" si="211"/>
        <v>75.020511239697186</v>
      </c>
      <c r="K580" s="35">
        <f t="shared" si="211"/>
        <v>77.789392692569209</v>
      </c>
      <c r="L580" s="35">
        <f t="shared" si="211"/>
        <v>78.006092874621231</v>
      </c>
      <c r="M580" s="35">
        <f t="shared" si="211"/>
        <v>80.753681875572696</v>
      </c>
      <c r="N580" s="35">
        <f t="shared" si="211"/>
        <v>69.511470785917879</v>
      </c>
      <c r="O580" s="35">
        <f t="shared" si="211"/>
        <v>55.48293427841007</v>
      </c>
      <c r="P580" s="35">
        <f t="shared" si="211"/>
        <v>60.364745362452986</v>
      </c>
      <c r="Q580" s="35">
        <f t="shared" si="211"/>
        <v>70.361456247550393</v>
      </c>
      <c r="R580" s="35">
        <f t="shared" si="211"/>
        <v>46.774088784829701</v>
      </c>
      <c r="S580" s="35">
        <f t="shared" si="211"/>
        <v>55.14904967914827</v>
      </c>
      <c r="T580" s="35">
        <f t="shared" si="211"/>
        <v>55.555003239129711</v>
      </c>
      <c r="U580" s="35">
        <f t="shared" si="211"/>
        <v>53.986456943170261</v>
      </c>
      <c r="V580" s="35">
        <f t="shared" si="211"/>
        <v>43.645229572605054</v>
      </c>
      <c r="W580" s="35">
        <f t="shared" si="211"/>
        <v>49.860841434886844</v>
      </c>
      <c r="X580" s="35">
        <f t="shared" si="211"/>
        <v>49.179365718454605</v>
      </c>
      <c r="Y580" s="35">
        <f t="shared" si="211"/>
        <v>45.543065052792684</v>
      </c>
      <c r="Z580" s="35">
        <f t="shared" si="211"/>
        <v>45.719466338907026</v>
      </c>
      <c r="AA580" s="35">
        <f t="shared" si="211"/>
        <v>56.644007618897518</v>
      </c>
      <c r="AB580" s="35">
        <f t="shared" si="211"/>
        <v>64.25175506204144</v>
      </c>
      <c r="AC580" s="35">
        <f t="shared" si="211"/>
        <v>58.115697728583186</v>
      </c>
      <c r="AD580" s="35">
        <f t="shared" si="211"/>
        <v>59.614927605776892</v>
      </c>
      <c r="AE580" s="35">
        <f t="shared" si="211"/>
        <v>63.623586299269085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1111.8603509991142</v>
      </c>
      <c r="D599" s="28">
        <f t="shared" si="218"/>
        <v>1153.7477364216304</v>
      </c>
      <c r="E599" s="28">
        <f t="shared" si="218"/>
        <v>1251.987329101707</v>
      </c>
      <c r="F599" s="28">
        <f t="shared" si="218"/>
        <v>1311.7308500054085</v>
      </c>
      <c r="G599" s="28">
        <f t="shared" si="218"/>
        <v>1407.0909353877139</v>
      </c>
      <c r="H599" s="28">
        <f t="shared" si="218"/>
        <v>1453.4513840057709</v>
      </c>
      <c r="I599" s="28">
        <f t="shared" si="218"/>
        <v>1486.3695416844721</v>
      </c>
      <c r="J599" s="28">
        <f t="shared" si="218"/>
        <v>1614.7810264666118</v>
      </c>
      <c r="K599" s="28">
        <f t="shared" si="218"/>
        <v>1647.1509009897509</v>
      </c>
      <c r="L599" s="28">
        <f t="shared" si="218"/>
        <v>1695.3045792208384</v>
      </c>
      <c r="M599" s="28">
        <f t="shared" si="218"/>
        <v>1727.7278769660313</v>
      </c>
      <c r="N599" s="28">
        <f t="shared" si="218"/>
        <v>1830.6922693751826</v>
      </c>
      <c r="O599" s="28">
        <f t="shared" si="218"/>
        <v>1872.1424954628776</v>
      </c>
      <c r="P599" s="28">
        <f t="shared" si="218"/>
        <v>1742.9425337921525</v>
      </c>
      <c r="Q599" s="28">
        <f t="shared" si="218"/>
        <v>1700.6738581216327</v>
      </c>
      <c r="R599" s="28">
        <f t="shared" si="218"/>
        <v>1822.9616924684665</v>
      </c>
      <c r="S599" s="28">
        <f t="shared" si="218"/>
        <v>1891.7547696979648</v>
      </c>
      <c r="T599" s="28">
        <f t="shared" si="218"/>
        <v>2006.4950633287863</v>
      </c>
      <c r="U599" s="28">
        <f t="shared" si="218"/>
        <v>2092.128522684277</v>
      </c>
      <c r="V599" s="28">
        <f t="shared" si="218"/>
        <v>2219.2833100431139</v>
      </c>
      <c r="W599" s="28">
        <f t="shared" si="218"/>
        <v>2345.9443975218555</v>
      </c>
      <c r="X599" s="28">
        <f t="shared" si="218"/>
        <v>2157.4558132860998</v>
      </c>
      <c r="Y599" s="28">
        <f t="shared" si="218"/>
        <v>1869.4553100216999</v>
      </c>
      <c r="Z599" s="28">
        <f t="shared" si="218"/>
        <v>2124.9869337270452</v>
      </c>
      <c r="AA599" s="28">
        <f t="shared" si="218"/>
        <v>2174.8270725034463</v>
      </c>
      <c r="AB599" s="28">
        <f t="shared" si="218"/>
        <v>2183.5081041262029</v>
      </c>
      <c r="AC599" s="28">
        <f t="shared" si="218"/>
        <v>2086.1788514399695</v>
      </c>
      <c r="AD599" s="28">
        <f t="shared" si="218"/>
        <v>2489.9951036829671</v>
      </c>
      <c r="AE599" s="28">
        <f t="shared" si="218"/>
        <v>2625.1052738485123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491.33784842788907</v>
      </c>
      <c r="D600" s="28">
        <f t="shared" si="219"/>
        <v>495.82721855842817</v>
      </c>
      <c r="E600" s="28">
        <f t="shared" si="219"/>
        <v>536.30597909006894</v>
      </c>
      <c r="F600" s="28">
        <f t="shared" si="219"/>
        <v>622.53012194791143</v>
      </c>
      <c r="G600" s="28">
        <f t="shared" si="219"/>
        <v>697.45167209438955</v>
      </c>
      <c r="H600" s="28">
        <f t="shared" si="219"/>
        <v>717.52953638244571</v>
      </c>
      <c r="I600" s="28">
        <f t="shared" si="219"/>
        <v>734.76468794668813</v>
      </c>
      <c r="J600" s="28">
        <f t="shared" si="219"/>
        <v>866.6776537425161</v>
      </c>
      <c r="K600" s="28">
        <f t="shared" si="219"/>
        <v>852.56005214769834</v>
      </c>
      <c r="L600" s="28">
        <f t="shared" si="219"/>
        <v>863.6927106400708</v>
      </c>
      <c r="M600" s="28">
        <f t="shared" si="219"/>
        <v>866.77898592295219</v>
      </c>
      <c r="N600" s="28">
        <f t="shared" si="219"/>
        <v>949.42144418310704</v>
      </c>
      <c r="O600" s="28">
        <f t="shared" si="219"/>
        <v>943.73024359373426</v>
      </c>
      <c r="P600" s="28">
        <f t="shared" si="219"/>
        <v>890.91814783009931</v>
      </c>
      <c r="Q600" s="28">
        <f t="shared" si="219"/>
        <v>855.37702218572383</v>
      </c>
      <c r="R600" s="28">
        <f t="shared" si="219"/>
        <v>968.66253514913024</v>
      </c>
      <c r="S600" s="28">
        <f t="shared" si="219"/>
        <v>1036.9835612892714</v>
      </c>
      <c r="T600" s="28">
        <f t="shared" si="219"/>
        <v>1091.8764026542965</v>
      </c>
      <c r="U600" s="28">
        <f t="shared" si="219"/>
        <v>1170.7295453670508</v>
      </c>
      <c r="V600" s="28">
        <f t="shared" si="219"/>
        <v>1301.8267475060875</v>
      </c>
      <c r="W600" s="28">
        <f t="shared" si="219"/>
        <v>1415.9319375703187</v>
      </c>
      <c r="X600" s="28">
        <f t="shared" si="219"/>
        <v>1625.5206391360998</v>
      </c>
      <c r="Y600" s="28">
        <f t="shared" si="219"/>
        <v>1425.0956401685125</v>
      </c>
      <c r="Z600" s="28">
        <f t="shared" si="219"/>
        <v>1679.0717519058308</v>
      </c>
      <c r="AA600" s="28">
        <f t="shared" si="219"/>
        <v>1685.8660171058443</v>
      </c>
      <c r="AB600" s="28">
        <f t="shared" si="219"/>
        <v>1692.753860936853</v>
      </c>
      <c r="AC600" s="28">
        <f t="shared" si="219"/>
        <v>1551.8532579179368</v>
      </c>
      <c r="AD600" s="28">
        <f t="shared" si="219"/>
        <v>1835.1718326315345</v>
      </c>
      <c r="AE600" s="28">
        <f t="shared" si="219"/>
        <v>1953.9184183930388</v>
      </c>
    </row>
    <row r="601" spans="1:31" x14ac:dyDescent="0.2">
      <c r="A601" s="8" t="s">
        <v>23</v>
      </c>
      <c r="B601" s="4" t="s">
        <v>24</v>
      </c>
      <c r="C601" s="90">
        <f>+C457</f>
        <v>491.33784842788907</v>
      </c>
      <c r="D601" s="90">
        <f t="shared" ref="D601:AE601" si="220">+D457</f>
        <v>495.82721855842817</v>
      </c>
      <c r="E601" s="90">
        <f t="shared" si="220"/>
        <v>536.30597909006894</v>
      </c>
      <c r="F601" s="90">
        <f t="shared" si="220"/>
        <v>622.53012194791143</v>
      </c>
      <c r="G601" s="90">
        <f t="shared" si="220"/>
        <v>697.45167209438955</v>
      </c>
      <c r="H601" s="90">
        <f t="shared" si="220"/>
        <v>717.52953638244571</v>
      </c>
      <c r="I601" s="90">
        <f t="shared" si="220"/>
        <v>734.76468794668813</v>
      </c>
      <c r="J601" s="90">
        <f t="shared" si="220"/>
        <v>866.6776537425161</v>
      </c>
      <c r="K601" s="90">
        <f t="shared" si="220"/>
        <v>852.56005214769834</v>
      </c>
      <c r="L601" s="90">
        <f t="shared" si="220"/>
        <v>863.6927106400708</v>
      </c>
      <c r="M601" s="90">
        <f t="shared" si="220"/>
        <v>866.77898592295219</v>
      </c>
      <c r="N601" s="90">
        <f t="shared" si="220"/>
        <v>949.42144418310704</v>
      </c>
      <c r="O601" s="90">
        <f t="shared" si="220"/>
        <v>943.73024359373426</v>
      </c>
      <c r="P601" s="90">
        <f t="shared" si="220"/>
        <v>890.91814783009931</v>
      </c>
      <c r="Q601" s="90">
        <f t="shared" si="220"/>
        <v>855.37702218572383</v>
      </c>
      <c r="R601" s="90">
        <f t="shared" si="220"/>
        <v>968.66253514913024</v>
      </c>
      <c r="S601" s="90">
        <f t="shared" si="220"/>
        <v>1036.9835612892714</v>
      </c>
      <c r="T601" s="90">
        <f t="shared" si="220"/>
        <v>1091.8764026542965</v>
      </c>
      <c r="U601" s="90">
        <f t="shared" si="220"/>
        <v>1170.7295453670508</v>
      </c>
      <c r="V601" s="90">
        <f t="shared" si="220"/>
        <v>1301.8267475060875</v>
      </c>
      <c r="W601" s="90">
        <f t="shared" si="220"/>
        <v>1415.9319375703187</v>
      </c>
      <c r="X601" s="90">
        <f t="shared" si="220"/>
        <v>1625.5206391360998</v>
      </c>
      <c r="Y601" s="90">
        <f t="shared" si="220"/>
        <v>1425.0956401685125</v>
      </c>
      <c r="Z601" s="90">
        <f t="shared" si="220"/>
        <v>1679.0717519058308</v>
      </c>
      <c r="AA601" s="90">
        <f t="shared" si="220"/>
        <v>1685.8660171058443</v>
      </c>
      <c r="AB601" s="90">
        <f t="shared" si="220"/>
        <v>1692.753860936853</v>
      </c>
      <c r="AC601" s="90">
        <f t="shared" si="220"/>
        <v>1551.8532579179368</v>
      </c>
      <c r="AD601" s="90">
        <f t="shared" si="220"/>
        <v>1835.1718326315345</v>
      </c>
      <c r="AE601" s="90">
        <f t="shared" si="220"/>
        <v>1953.9184183930388</v>
      </c>
    </row>
    <row r="602" spans="1:31" x14ac:dyDescent="0.2">
      <c r="A602" s="9" t="s">
        <v>142</v>
      </c>
      <c r="B602" s="4" t="s">
        <v>143</v>
      </c>
      <c r="C602" s="90">
        <f>+C463</f>
        <v>0</v>
      </c>
      <c r="D602" s="90">
        <f t="shared" ref="D602:AE602" si="221">+D463</f>
        <v>0</v>
      </c>
      <c r="E602" s="90">
        <f t="shared" si="221"/>
        <v>0</v>
      </c>
      <c r="F602" s="90">
        <f t="shared" si="221"/>
        <v>0</v>
      </c>
      <c r="G602" s="90">
        <f t="shared" si="221"/>
        <v>0</v>
      </c>
      <c r="H602" s="90">
        <f t="shared" si="221"/>
        <v>0</v>
      </c>
      <c r="I602" s="90">
        <f t="shared" si="221"/>
        <v>0</v>
      </c>
      <c r="J602" s="90">
        <f t="shared" si="221"/>
        <v>0</v>
      </c>
      <c r="K602" s="90">
        <f t="shared" si="221"/>
        <v>0</v>
      </c>
      <c r="L602" s="90">
        <f t="shared" si="221"/>
        <v>0</v>
      </c>
      <c r="M602" s="90">
        <f t="shared" si="221"/>
        <v>0</v>
      </c>
      <c r="N602" s="90">
        <f t="shared" si="221"/>
        <v>0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0</v>
      </c>
      <c r="U602" s="90">
        <f t="shared" si="221"/>
        <v>0</v>
      </c>
      <c r="V602" s="90">
        <f t="shared" si="221"/>
        <v>0</v>
      </c>
      <c r="W602" s="90">
        <f t="shared" si="221"/>
        <v>0</v>
      </c>
      <c r="X602" s="90">
        <f t="shared" si="221"/>
        <v>0</v>
      </c>
      <c r="Y602" s="90">
        <f t="shared" si="221"/>
        <v>0</v>
      </c>
      <c r="Z602" s="90">
        <f t="shared" si="221"/>
        <v>0</v>
      </c>
      <c r="AA602" s="90">
        <f t="shared" si="221"/>
        <v>0</v>
      </c>
      <c r="AB602" s="90">
        <f t="shared" si="221"/>
        <v>0</v>
      </c>
      <c r="AC602" s="90">
        <f t="shared" si="221"/>
        <v>0</v>
      </c>
      <c r="AD602" s="90">
        <f t="shared" si="221"/>
        <v>0</v>
      </c>
      <c r="AE602" s="90">
        <f t="shared" si="221"/>
        <v>0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1.6583362353755278</v>
      </c>
      <c r="D604" s="28">
        <f t="shared" si="223"/>
        <v>1.652732925615618</v>
      </c>
      <c r="E604" s="28">
        <f t="shared" si="223"/>
        <v>1.7367559618098334</v>
      </c>
      <c r="F604" s="28">
        <f t="shared" si="223"/>
        <v>1.7467986133974209</v>
      </c>
      <c r="G604" s="28">
        <f t="shared" si="223"/>
        <v>2.0124455430897874</v>
      </c>
      <c r="H604" s="28">
        <f t="shared" si="223"/>
        <v>2.2771213350233959</v>
      </c>
      <c r="I604" s="28">
        <f t="shared" si="223"/>
        <v>2.8571679499802118</v>
      </c>
      <c r="J604" s="28">
        <f t="shared" si="223"/>
        <v>4.038585324399075</v>
      </c>
      <c r="K604" s="28">
        <f t="shared" si="223"/>
        <v>4.1253285684840622</v>
      </c>
      <c r="L604" s="28">
        <f t="shared" si="223"/>
        <v>5.5860802051500205</v>
      </c>
      <c r="M604" s="28">
        <f t="shared" si="223"/>
        <v>7.3236412112956266</v>
      </c>
      <c r="N604" s="28">
        <f t="shared" si="223"/>
        <v>10.437424504769925</v>
      </c>
      <c r="O604" s="28">
        <f t="shared" si="223"/>
        <v>10.898620366944327</v>
      </c>
      <c r="P604" s="28">
        <f t="shared" si="223"/>
        <v>14.637084850002937</v>
      </c>
      <c r="Q604" s="28">
        <f t="shared" si="223"/>
        <v>17.823555466436893</v>
      </c>
      <c r="R604" s="28">
        <f t="shared" si="223"/>
        <v>22.538347376828892</v>
      </c>
      <c r="S604" s="28">
        <f t="shared" si="223"/>
        <v>26.209535656953861</v>
      </c>
      <c r="T604" s="28">
        <f t="shared" si="223"/>
        <v>33.752601698759229</v>
      </c>
      <c r="U604" s="28">
        <f t="shared" si="223"/>
        <v>45.563089614246088</v>
      </c>
      <c r="V604" s="28">
        <f t="shared" si="223"/>
        <v>51.866322753661919</v>
      </c>
      <c r="W604" s="28">
        <f t="shared" si="223"/>
        <v>61.797723416914373</v>
      </c>
      <c r="X604" s="28">
        <f t="shared" si="223"/>
        <v>76.786844992948204</v>
      </c>
      <c r="Y604" s="28">
        <f t="shared" si="223"/>
        <v>95.506247262023336</v>
      </c>
      <c r="Z604" s="28">
        <f t="shared" si="223"/>
        <v>104.1236402531858</v>
      </c>
      <c r="AA604" s="28">
        <f t="shared" si="223"/>
        <v>125.33474722068391</v>
      </c>
      <c r="AB604" s="28">
        <f t="shared" si="223"/>
        <v>132.38394787388131</v>
      </c>
      <c r="AC604" s="28">
        <f t="shared" si="223"/>
        <v>148.98576419259481</v>
      </c>
      <c r="AD604" s="28">
        <f t="shared" si="223"/>
        <v>170.39606456536785</v>
      </c>
      <c r="AE604" s="28">
        <f t="shared" si="223"/>
        <v>203.89800888440669</v>
      </c>
    </row>
    <row r="605" spans="1:31" x14ac:dyDescent="0.2">
      <c r="A605" s="9" t="s">
        <v>250</v>
      </c>
      <c r="B605" s="4" t="s">
        <v>251</v>
      </c>
      <c r="C605" s="90">
        <f>+C472</f>
        <v>0</v>
      </c>
      <c r="D605" s="90">
        <f t="shared" ref="D605:AE605" si="224">+D472</f>
        <v>0</v>
      </c>
      <c r="E605" s="90">
        <f t="shared" si="224"/>
        <v>0</v>
      </c>
      <c r="F605" s="90">
        <f t="shared" si="224"/>
        <v>0</v>
      </c>
      <c r="G605" s="90">
        <f t="shared" si="224"/>
        <v>0</v>
      </c>
      <c r="H605" s="90">
        <f t="shared" si="224"/>
        <v>0</v>
      </c>
      <c r="I605" s="90">
        <f t="shared" si="224"/>
        <v>0</v>
      </c>
      <c r="J605" s="90">
        <f t="shared" si="224"/>
        <v>0</v>
      </c>
      <c r="K605" s="90">
        <f t="shared" si="224"/>
        <v>0</v>
      </c>
      <c r="L605" s="90">
        <f t="shared" si="224"/>
        <v>0</v>
      </c>
      <c r="M605" s="90">
        <f t="shared" si="224"/>
        <v>0</v>
      </c>
      <c r="N605" s="90">
        <f t="shared" si="224"/>
        <v>0</v>
      </c>
      <c r="O605" s="90">
        <f t="shared" si="224"/>
        <v>0</v>
      </c>
      <c r="P605" s="90">
        <f t="shared" si="224"/>
        <v>0</v>
      </c>
      <c r="Q605" s="90">
        <f t="shared" si="224"/>
        <v>0</v>
      </c>
      <c r="R605" s="90">
        <f t="shared" si="224"/>
        <v>0</v>
      </c>
      <c r="S605" s="90">
        <f t="shared" si="224"/>
        <v>0</v>
      </c>
      <c r="T605" s="90">
        <f t="shared" si="224"/>
        <v>0</v>
      </c>
      <c r="U605" s="90">
        <f t="shared" si="224"/>
        <v>0</v>
      </c>
      <c r="V605" s="90">
        <f t="shared" si="224"/>
        <v>0</v>
      </c>
      <c r="W605" s="90">
        <f t="shared" si="224"/>
        <v>0</v>
      </c>
      <c r="X605" s="90">
        <f t="shared" si="224"/>
        <v>0</v>
      </c>
      <c r="Y605" s="90">
        <f t="shared" si="224"/>
        <v>0</v>
      </c>
      <c r="Z605" s="90">
        <f t="shared" si="224"/>
        <v>0</v>
      </c>
      <c r="AA605" s="90">
        <f t="shared" si="224"/>
        <v>1.2512555628781723</v>
      </c>
      <c r="AB605" s="90">
        <f t="shared" si="224"/>
        <v>1.3381349868624695</v>
      </c>
      <c r="AC605" s="90">
        <f t="shared" si="224"/>
        <v>5.6584006588160443E-3</v>
      </c>
      <c r="AD605" s="90">
        <f t="shared" si="224"/>
        <v>4.6412037644371776E-3</v>
      </c>
      <c r="AE605" s="90">
        <f t="shared" si="224"/>
        <v>0.1173818144441194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1.6327364047385231</v>
      </c>
      <c r="D608" s="90">
        <f t="shared" ref="D608:AE608" si="227">+D497</f>
        <v>1.6270960352261072</v>
      </c>
      <c r="E608" s="90">
        <f t="shared" si="227"/>
        <v>1.7108350779238028</v>
      </c>
      <c r="F608" s="90">
        <f t="shared" si="227"/>
        <v>1.7194562604806061</v>
      </c>
      <c r="G608" s="90">
        <f t="shared" si="227"/>
        <v>1.7965820646119965</v>
      </c>
      <c r="H608" s="90">
        <f t="shared" si="227"/>
        <v>1.8244888048664045</v>
      </c>
      <c r="I608" s="90">
        <f t="shared" si="227"/>
        <v>1.8985153396171532</v>
      </c>
      <c r="J608" s="90">
        <f t="shared" si="227"/>
        <v>1.9275455669128756</v>
      </c>
      <c r="K608" s="90">
        <f t="shared" si="227"/>
        <v>1.9411182583690714</v>
      </c>
      <c r="L608" s="90">
        <f t="shared" si="227"/>
        <v>1.7890984763525046</v>
      </c>
      <c r="M608" s="90">
        <f t="shared" si="227"/>
        <v>2.0361786718810633</v>
      </c>
      <c r="N608" s="90">
        <f t="shared" si="227"/>
        <v>2.0796750596690003</v>
      </c>
      <c r="O608" s="90">
        <f t="shared" si="227"/>
        <v>2.1236154597719095</v>
      </c>
      <c r="P608" s="90">
        <f t="shared" si="227"/>
        <v>2.1991019080398497</v>
      </c>
      <c r="Q608" s="90">
        <f t="shared" si="227"/>
        <v>2.3581663903574892</v>
      </c>
      <c r="R608" s="90">
        <f t="shared" si="227"/>
        <v>2.5087574084101263</v>
      </c>
      <c r="S608" s="90">
        <f t="shared" si="227"/>
        <v>2.6634553256578268</v>
      </c>
      <c r="T608" s="90">
        <f t="shared" si="227"/>
        <v>2.817993223085109</v>
      </c>
      <c r="U608" s="90">
        <f t="shared" si="227"/>
        <v>3.050575060447156</v>
      </c>
      <c r="V608" s="90">
        <f t="shared" si="227"/>
        <v>3.1399874128613434</v>
      </c>
      <c r="W608" s="90">
        <f t="shared" si="227"/>
        <v>3.4748777468728322</v>
      </c>
      <c r="X608" s="90">
        <f t="shared" si="227"/>
        <v>4.2401152700441695</v>
      </c>
      <c r="Y608" s="90">
        <f t="shared" si="227"/>
        <v>4.477724505498065</v>
      </c>
      <c r="Z608" s="90">
        <f t="shared" si="227"/>
        <v>4.6854001574302897</v>
      </c>
      <c r="AA608" s="90">
        <f t="shared" si="227"/>
        <v>4.664547748237208</v>
      </c>
      <c r="AB608" s="90">
        <f t="shared" si="227"/>
        <v>4.7021588318986982</v>
      </c>
      <c r="AC608" s="90">
        <f t="shared" si="227"/>
        <v>5.3216605828155146</v>
      </c>
      <c r="AD608" s="90">
        <f t="shared" si="227"/>
        <v>5.3861245719619655</v>
      </c>
      <c r="AE608" s="90">
        <f t="shared" si="227"/>
        <v>5.8270568470507884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0</v>
      </c>
      <c r="D610" s="90">
        <f t="shared" ref="D610:AE610" si="229">+D508</f>
        <v>3.705975250604497E-5</v>
      </c>
      <c r="E610" s="90">
        <f t="shared" si="229"/>
        <v>3.2105324902596637E-4</v>
      </c>
      <c r="F610" s="90">
        <f t="shared" si="229"/>
        <v>1.7425222798101846E-3</v>
      </c>
      <c r="G610" s="90">
        <f t="shared" si="229"/>
        <v>0.19026364784078612</v>
      </c>
      <c r="H610" s="90">
        <f t="shared" si="229"/>
        <v>0.42703269951998657</v>
      </c>
      <c r="I610" s="90">
        <f t="shared" si="229"/>
        <v>0.93305277972605416</v>
      </c>
      <c r="J610" s="90">
        <f t="shared" si="229"/>
        <v>2.0854399268491948</v>
      </c>
      <c r="K610" s="90">
        <f t="shared" si="229"/>
        <v>2.1586104794779852</v>
      </c>
      <c r="L610" s="90">
        <f t="shared" si="229"/>
        <v>3.7713818981605107</v>
      </c>
      <c r="M610" s="90">
        <f t="shared" si="229"/>
        <v>5.2618627087775582</v>
      </c>
      <c r="N610" s="90">
        <f t="shared" si="229"/>
        <v>8.3321496144639209</v>
      </c>
      <c r="O610" s="90">
        <f t="shared" si="229"/>
        <v>8.7494050765354139</v>
      </c>
      <c r="P610" s="90">
        <f t="shared" si="229"/>
        <v>12.412294260327011</v>
      </c>
      <c r="Q610" s="90">
        <f t="shared" si="229"/>
        <v>15.439608635738844</v>
      </c>
      <c r="R610" s="90">
        <f t="shared" si="229"/>
        <v>20.003708037991089</v>
      </c>
      <c r="S610" s="90">
        <f t="shared" si="229"/>
        <v>23.520091086409856</v>
      </c>
      <c r="T610" s="90">
        <f t="shared" si="229"/>
        <v>30.908518632430159</v>
      </c>
      <c r="U610" s="90">
        <f t="shared" si="229"/>
        <v>42.486312750982961</v>
      </c>
      <c r="V610" s="90">
        <f t="shared" si="229"/>
        <v>48.700001595093951</v>
      </c>
      <c r="W610" s="90">
        <f t="shared" si="229"/>
        <v>58.296366947213969</v>
      </c>
      <c r="X610" s="90">
        <f t="shared" si="229"/>
        <v>72.520104003414588</v>
      </c>
      <c r="Y610" s="90">
        <f t="shared" si="229"/>
        <v>91.006178318329489</v>
      </c>
      <c r="Z610" s="90">
        <f t="shared" si="229"/>
        <v>99.420212295048728</v>
      </c>
      <c r="AA610" s="90">
        <f t="shared" si="229"/>
        <v>116.62051890785833</v>
      </c>
      <c r="AB610" s="90">
        <f t="shared" si="229"/>
        <v>123.39589873120298</v>
      </c>
      <c r="AC610" s="90">
        <f t="shared" si="229"/>
        <v>141.19070987565044</v>
      </c>
      <c r="AD610" s="90">
        <f t="shared" si="229"/>
        <v>162.29377813419791</v>
      </c>
      <c r="AE610" s="90">
        <f t="shared" si="229"/>
        <v>195.37956310971248</v>
      </c>
    </row>
    <row r="611" spans="1:31" x14ac:dyDescent="0.2">
      <c r="A611" s="9" t="s">
        <v>358</v>
      </c>
      <c r="B611" s="4" t="s">
        <v>359</v>
      </c>
      <c r="C611" s="90">
        <f>+C515</f>
        <v>2.5599830637004679E-2</v>
      </c>
      <c r="D611" s="90">
        <f t="shared" ref="D611:AE611" si="230">+D515</f>
        <v>2.5599830637004682E-2</v>
      </c>
      <c r="E611" s="90">
        <f t="shared" si="230"/>
        <v>2.5599830637004682E-2</v>
      </c>
      <c r="F611" s="90">
        <f t="shared" si="230"/>
        <v>2.5599830637004679E-2</v>
      </c>
      <c r="G611" s="90">
        <f t="shared" si="230"/>
        <v>2.5599830637004682E-2</v>
      </c>
      <c r="H611" s="90">
        <f t="shared" si="230"/>
        <v>2.5599830637004675E-2</v>
      </c>
      <c r="I611" s="90">
        <f t="shared" si="230"/>
        <v>2.5599830637004679E-2</v>
      </c>
      <c r="J611" s="90">
        <f t="shared" si="230"/>
        <v>2.5599830637004675E-2</v>
      </c>
      <c r="K611" s="90">
        <f t="shared" si="230"/>
        <v>2.5599830637004675E-2</v>
      </c>
      <c r="L611" s="90">
        <f t="shared" si="230"/>
        <v>2.5599830637004675E-2</v>
      </c>
      <c r="M611" s="90">
        <f t="shared" si="230"/>
        <v>2.5599830637004679E-2</v>
      </c>
      <c r="N611" s="90">
        <f t="shared" si="230"/>
        <v>2.5599830637004679E-2</v>
      </c>
      <c r="O611" s="90">
        <f t="shared" si="230"/>
        <v>2.5599830637004675E-2</v>
      </c>
      <c r="P611" s="90">
        <f t="shared" si="230"/>
        <v>2.5688681636077008E-2</v>
      </c>
      <c r="Q611" s="90">
        <f t="shared" si="230"/>
        <v>2.578044034056241E-2</v>
      </c>
      <c r="R611" s="90">
        <f t="shared" si="230"/>
        <v>2.5881930427675778E-2</v>
      </c>
      <c r="S611" s="90">
        <f t="shared" si="230"/>
        <v>2.5989244886174743E-2</v>
      </c>
      <c r="T611" s="90">
        <f t="shared" si="230"/>
        <v>2.6089843243962168E-2</v>
      </c>
      <c r="U611" s="90">
        <f t="shared" si="230"/>
        <v>2.6201802815967234E-2</v>
      </c>
      <c r="V611" s="90">
        <f t="shared" si="230"/>
        <v>2.6333745706620039E-2</v>
      </c>
      <c r="W611" s="90">
        <f t="shared" si="230"/>
        <v>2.6478722827571952E-2</v>
      </c>
      <c r="X611" s="90">
        <f t="shared" si="230"/>
        <v>2.6625719489441632E-2</v>
      </c>
      <c r="Y611" s="90">
        <f t="shared" si="230"/>
        <v>2.23444381957833E-2</v>
      </c>
      <c r="Z611" s="90">
        <f t="shared" si="230"/>
        <v>1.8027800706768984E-2</v>
      </c>
      <c r="AA611" s="90">
        <f t="shared" si="230"/>
        <v>2.7984250017102017</v>
      </c>
      <c r="AB611" s="90">
        <f t="shared" si="230"/>
        <v>2.947755323917173</v>
      </c>
      <c r="AC611" s="90">
        <f t="shared" si="230"/>
        <v>2.4677353334700545</v>
      </c>
      <c r="AD611" s="90">
        <f t="shared" si="230"/>
        <v>2.7115206554435409</v>
      </c>
      <c r="AE611" s="90">
        <f t="shared" si="230"/>
        <v>2.5740071131993103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329.97457875881179</v>
      </c>
      <c r="D613" s="32">
        <f t="shared" si="232"/>
        <v>322.89413511711803</v>
      </c>
      <c r="E613" s="32">
        <f t="shared" si="232"/>
        <v>334.07051726378029</v>
      </c>
      <c r="F613" s="32">
        <f t="shared" si="232"/>
        <v>340.47623391729087</v>
      </c>
      <c r="G613" s="32">
        <f t="shared" si="232"/>
        <v>337.90044986588441</v>
      </c>
      <c r="H613" s="32">
        <f t="shared" si="232"/>
        <v>343.92831782135443</v>
      </c>
      <c r="I613" s="32">
        <f t="shared" si="232"/>
        <v>343.36631247972679</v>
      </c>
      <c r="J613" s="32">
        <f t="shared" si="232"/>
        <v>342.38458315245845</v>
      </c>
      <c r="K613" s="32">
        <f t="shared" si="232"/>
        <v>345.15622854775478</v>
      </c>
      <c r="L613" s="32">
        <f t="shared" si="232"/>
        <v>358.58488789058214</v>
      </c>
      <c r="M613" s="32">
        <f t="shared" si="232"/>
        <v>351.01352230674735</v>
      </c>
      <c r="N613" s="32">
        <f t="shared" si="232"/>
        <v>356.91431898069027</v>
      </c>
      <c r="O613" s="32">
        <f t="shared" si="232"/>
        <v>370.53610699162448</v>
      </c>
      <c r="P613" s="32">
        <f t="shared" si="232"/>
        <v>362.86053948917527</v>
      </c>
      <c r="Q613" s="32">
        <f t="shared" si="232"/>
        <v>389.36895416933424</v>
      </c>
      <c r="R613" s="32">
        <f t="shared" si="232"/>
        <v>372.37497171596999</v>
      </c>
      <c r="S613" s="32">
        <f t="shared" si="232"/>
        <v>383.55415124440935</v>
      </c>
      <c r="T613" s="32">
        <f t="shared" si="232"/>
        <v>400.88963433993297</v>
      </c>
      <c r="U613" s="32">
        <f t="shared" si="232"/>
        <v>415.25384819013829</v>
      </c>
      <c r="V613" s="32">
        <f t="shared" si="232"/>
        <v>416.82564759224641</v>
      </c>
      <c r="W613" s="32">
        <f t="shared" si="232"/>
        <v>420.75686610875579</v>
      </c>
      <c r="X613" s="32">
        <f t="shared" si="232"/>
        <v>377.43553173391177</v>
      </c>
      <c r="Y613" s="32">
        <f t="shared" si="232"/>
        <v>345.46003598604096</v>
      </c>
      <c r="Z613" s="32">
        <f t="shared" si="232"/>
        <v>338.96709132247923</v>
      </c>
      <c r="AA613" s="32">
        <f t="shared" si="232"/>
        <v>336.45709036261576</v>
      </c>
      <c r="AB613" s="32">
        <f t="shared" si="232"/>
        <v>332.95530939121721</v>
      </c>
      <c r="AC613" s="32">
        <f t="shared" si="232"/>
        <v>340.20954012791969</v>
      </c>
      <c r="AD613" s="32">
        <f t="shared" si="232"/>
        <v>354.6214652044734</v>
      </c>
      <c r="AE613" s="32">
        <f t="shared" si="232"/>
        <v>368.88780827727641</v>
      </c>
    </row>
    <row r="614" spans="1:31" x14ac:dyDescent="0.2">
      <c r="A614" s="9" t="s">
        <v>392</v>
      </c>
      <c r="B614" s="4" t="s">
        <v>393</v>
      </c>
      <c r="C614" s="90">
        <f>+C525</f>
        <v>120.96174184155643</v>
      </c>
      <c r="D614" s="90">
        <f t="shared" ref="D614:AE614" si="233">+D525</f>
        <v>119.58213239520987</v>
      </c>
      <c r="E614" s="90">
        <f t="shared" si="233"/>
        <v>118.99272978175532</v>
      </c>
      <c r="F614" s="90">
        <f t="shared" si="233"/>
        <v>119.26047939500788</v>
      </c>
      <c r="G614" s="90">
        <f t="shared" si="233"/>
        <v>119.6524112353118</v>
      </c>
      <c r="H614" s="90">
        <f t="shared" si="233"/>
        <v>117.9869688347549</v>
      </c>
      <c r="I614" s="90">
        <f t="shared" si="233"/>
        <v>115.90271474654796</v>
      </c>
      <c r="J614" s="90">
        <f t="shared" si="233"/>
        <v>119.41754699980523</v>
      </c>
      <c r="K614" s="90">
        <f t="shared" si="233"/>
        <v>121.01140293791404</v>
      </c>
      <c r="L614" s="90">
        <f t="shared" si="233"/>
        <v>122.5217881343836</v>
      </c>
      <c r="M614" s="90">
        <f t="shared" si="233"/>
        <v>124.03750170372462</v>
      </c>
      <c r="N614" s="90">
        <f t="shared" si="233"/>
        <v>125.75115122338265</v>
      </c>
      <c r="O614" s="90">
        <f t="shared" si="233"/>
        <v>127.25598272931197</v>
      </c>
      <c r="P614" s="90">
        <f t="shared" si="233"/>
        <v>128.72724116515002</v>
      </c>
      <c r="Q614" s="90">
        <f t="shared" si="233"/>
        <v>130.30144986385042</v>
      </c>
      <c r="R614" s="90">
        <f t="shared" si="233"/>
        <v>131.83460162470377</v>
      </c>
      <c r="S614" s="90">
        <f t="shared" si="233"/>
        <v>133.37393222034598</v>
      </c>
      <c r="T614" s="90">
        <f t="shared" si="233"/>
        <v>134.86314963706133</v>
      </c>
      <c r="U614" s="90">
        <f t="shared" si="233"/>
        <v>133.16247345930111</v>
      </c>
      <c r="V614" s="90">
        <f t="shared" si="233"/>
        <v>131.31497512983211</v>
      </c>
      <c r="W614" s="90">
        <f t="shared" si="233"/>
        <v>129.65725467070396</v>
      </c>
      <c r="X614" s="90">
        <f t="shared" si="233"/>
        <v>120.49103565556982</v>
      </c>
      <c r="Y614" s="90">
        <f t="shared" si="233"/>
        <v>116.37112803518538</v>
      </c>
      <c r="Z614" s="90">
        <f t="shared" si="233"/>
        <v>112.21615166704467</v>
      </c>
      <c r="AA614" s="90">
        <f t="shared" si="233"/>
        <v>106.28552614054476</v>
      </c>
      <c r="AB614" s="90">
        <f t="shared" si="233"/>
        <v>100.33286776940307</v>
      </c>
      <c r="AC614" s="90">
        <f t="shared" si="233"/>
        <v>103.49358435991519</v>
      </c>
      <c r="AD614" s="90">
        <f t="shared" si="233"/>
        <v>106.66459283079399</v>
      </c>
      <c r="AE614" s="90">
        <f t="shared" si="233"/>
        <v>109.84224510096922</v>
      </c>
    </row>
    <row r="615" spans="1:31" x14ac:dyDescent="0.2">
      <c r="A615" s="9" t="s">
        <v>439</v>
      </c>
      <c r="B615" s="4" t="s">
        <v>440</v>
      </c>
      <c r="C615" s="90">
        <f>+C530</f>
        <v>9.6909729986908317</v>
      </c>
      <c r="D615" s="90">
        <f t="shared" ref="D615:AE615" si="234">+D530</f>
        <v>9.7376324545619077</v>
      </c>
      <c r="E615" s="90">
        <f t="shared" si="234"/>
        <v>9.8273487932549202</v>
      </c>
      <c r="F615" s="90">
        <f t="shared" si="234"/>
        <v>9.9805134199899292</v>
      </c>
      <c r="G615" s="90">
        <f t="shared" si="234"/>
        <v>10.199749543778029</v>
      </c>
      <c r="H615" s="90">
        <f t="shared" si="234"/>
        <v>10.191551354029855</v>
      </c>
      <c r="I615" s="90">
        <f t="shared" si="234"/>
        <v>10.321162152218555</v>
      </c>
      <c r="J615" s="90">
        <f t="shared" si="234"/>
        <v>10.844366914585953</v>
      </c>
      <c r="K615" s="90">
        <f t="shared" si="234"/>
        <v>10.815777805094354</v>
      </c>
      <c r="L615" s="90">
        <f t="shared" si="234"/>
        <v>10.802589245936339</v>
      </c>
      <c r="M615" s="90">
        <f t="shared" si="234"/>
        <v>10.606777816810087</v>
      </c>
      <c r="N615" s="90">
        <f t="shared" si="234"/>
        <v>10.089411684214799</v>
      </c>
      <c r="O615" s="90">
        <f t="shared" si="234"/>
        <v>10.044908026005228</v>
      </c>
      <c r="P615" s="90">
        <f t="shared" si="234"/>
        <v>9.8498324849055816</v>
      </c>
      <c r="Q615" s="90">
        <f t="shared" si="234"/>
        <v>9.9905153356822289</v>
      </c>
      <c r="R615" s="90">
        <f t="shared" si="234"/>
        <v>9.9953616130435936</v>
      </c>
      <c r="S615" s="90">
        <f t="shared" si="234"/>
        <v>9.9157833448338444</v>
      </c>
      <c r="T615" s="90">
        <f t="shared" si="234"/>
        <v>9.8572013837344112</v>
      </c>
      <c r="U615" s="90">
        <f t="shared" si="234"/>
        <v>9.9303804244728884</v>
      </c>
      <c r="V615" s="90">
        <f t="shared" si="234"/>
        <v>9.9571773138377786</v>
      </c>
      <c r="W615" s="90">
        <f t="shared" si="234"/>
        <v>10.085538746184755</v>
      </c>
      <c r="X615" s="90">
        <f t="shared" si="234"/>
        <v>9.5814445159728923</v>
      </c>
      <c r="Y615" s="90">
        <f t="shared" si="234"/>
        <v>9.9410447494949885</v>
      </c>
      <c r="Z615" s="90">
        <f t="shared" si="234"/>
        <v>9.2757333416498753</v>
      </c>
      <c r="AA615" s="90">
        <f t="shared" si="234"/>
        <v>9.3498147295792151</v>
      </c>
      <c r="AB615" s="90">
        <f t="shared" si="234"/>
        <v>9.4016432705259803</v>
      </c>
      <c r="AC615" s="90">
        <f t="shared" si="234"/>
        <v>9.7781614168835862</v>
      </c>
      <c r="AD615" s="90">
        <f t="shared" si="234"/>
        <v>10.123290905057912</v>
      </c>
      <c r="AE615" s="90">
        <f t="shared" si="234"/>
        <v>10.533558559697813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178.42556666223305</v>
      </c>
      <c r="D617" s="90">
        <f t="shared" ref="D617:AE617" si="236">+D541</f>
        <v>171.11245793199188</v>
      </c>
      <c r="E617" s="90">
        <f t="shared" si="236"/>
        <v>181.26359084439127</v>
      </c>
      <c r="F617" s="90">
        <f t="shared" si="236"/>
        <v>187.42873547321807</v>
      </c>
      <c r="G617" s="90">
        <f t="shared" si="236"/>
        <v>185.23939092194402</v>
      </c>
      <c r="H617" s="90">
        <f t="shared" si="236"/>
        <v>191.19902089382853</v>
      </c>
      <c r="I617" s="90">
        <f t="shared" si="236"/>
        <v>186.89826479039962</v>
      </c>
      <c r="J617" s="90">
        <f t="shared" si="236"/>
        <v>189.41680965071689</v>
      </c>
      <c r="K617" s="90">
        <f t="shared" si="236"/>
        <v>188.3700047832705</v>
      </c>
      <c r="L617" s="90">
        <f t="shared" si="236"/>
        <v>197.66978030459455</v>
      </c>
      <c r="M617" s="90">
        <f t="shared" si="236"/>
        <v>186.53385992233481</v>
      </c>
      <c r="N617" s="90">
        <f t="shared" si="236"/>
        <v>193.85581458784611</v>
      </c>
      <c r="O617" s="90">
        <f t="shared" si="236"/>
        <v>203.1484476726705</v>
      </c>
      <c r="P617" s="90">
        <f t="shared" si="236"/>
        <v>191.32508182013208</v>
      </c>
      <c r="Q617" s="90">
        <f t="shared" si="236"/>
        <v>215.63878938375296</v>
      </c>
      <c r="R617" s="90">
        <f t="shared" si="236"/>
        <v>202.053023792994</v>
      </c>
      <c r="S617" s="90">
        <f t="shared" si="236"/>
        <v>210.59879737214982</v>
      </c>
      <c r="T617" s="90">
        <f t="shared" si="236"/>
        <v>227.04093203922963</v>
      </c>
      <c r="U617" s="90">
        <f t="shared" si="236"/>
        <v>240.3932168948904</v>
      </c>
      <c r="V617" s="90">
        <f t="shared" si="236"/>
        <v>247.53877998520002</v>
      </c>
      <c r="W617" s="90">
        <f t="shared" si="236"/>
        <v>246.95823772883736</v>
      </c>
      <c r="X617" s="90">
        <f t="shared" si="236"/>
        <v>213.55160048477779</v>
      </c>
      <c r="Y617" s="90">
        <f t="shared" si="236"/>
        <v>185.51631715818144</v>
      </c>
      <c r="Z617" s="90">
        <f t="shared" si="236"/>
        <v>181.52930591741227</v>
      </c>
      <c r="AA617" s="90">
        <f t="shared" si="236"/>
        <v>186.40656302844943</v>
      </c>
      <c r="AB617" s="90">
        <f t="shared" si="236"/>
        <v>184.4763430663956</v>
      </c>
      <c r="AC617" s="90">
        <f t="shared" si="236"/>
        <v>194.69818476297567</v>
      </c>
      <c r="AD617" s="90">
        <f t="shared" si="236"/>
        <v>205.23168437897866</v>
      </c>
      <c r="AE617" s="90">
        <f t="shared" si="236"/>
        <v>215.51846065014288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6.2847101612738188</v>
      </c>
      <c r="D619" s="90">
        <f t="shared" ref="D619:AE619" si="238">+D545</f>
        <v>5.946214478122152</v>
      </c>
      <c r="E619" s="90">
        <f t="shared" si="238"/>
        <v>6.0534400289995167</v>
      </c>
      <c r="F619" s="90">
        <f t="shared" si="238"/>
        <v>5.8046186244157285</v>
      </c>
      <c r="G619" s="90">
        <f t="shared" si="238"/>
        <v>5.7445762227497879</v>
      </c>
      <c r="H619" s="90">
        <f t="shared" si="238"/>
        <v>5.4917502473020852</v>
      </c>
      <c r="I619" s="90">
        <f t="shared" si="238"/>
        <v>5.0393047595719764</v>
      </c>
      <c r="J619" s="90">
        <f t="shared" si="238"/>
        <v>5.027009248823993</v>
      </c>
      <c r="K619" s="90">
        <f t="shared" si="238"/>
        <v>4.9087350205306413</v>
      </c>
      <c r="L619" s="90">
        <f t="shared" si="238"/>
        <v>4.5447844660719143</v>
      </c>
      <c r="M619" s="90">
        <f t="shared" si="238"/>
        <v>4.2000340788280752</v>
      </c>
      <c r="N619" s="90">
        <f t="shared" si="238"/>
        <v>4.0776429922491984</v>
      </c>
      <c r="O619" s="90">
        <f t="shared" si="238"/>
        <v>3.9690660406631646</v>
      </c>
      <c r="P619" s="90">
        <f t="shared" si="238"/>
        <v>3.910767694138793</v>
      </c>
      <c r="Q619" s="90">
        <f t="shared" si="238"/>
        <v>3.7014111707532931</v>
      </c>
      <c r="R619" s="90">
        <f t="shared" si="238"/>
        <v>3.5047281792347196</v>
      </c>
      <c r="S619" s="90">
        <f t="shared" si="238"/>
        <v>3.2528096954911621</v>
      </c>
      <c r="T619" s="90">
        <f t="shared" si="238"/>
        <v>3.003942344537434</v>
      </c>
      <c r="U619" s="90">
        <f t="shared" si="238"/>
        <v>2.7552461935114687</v>
      </c>
      <c r="V619" s="90">
        <f t="shared" si="238"/>
        <v>2.5112141945463646</v>
      </c>
      <c r="W619" s="90">
        <f t="shared" si="238"/>
        <v>2.1272861627011213</v>
      </c>
      <c r="X619" s="90">
        <f t="shared" si="238"/>
        <v>2.1686808974246889</v>
      </c>
      <c r="Y619" s="90">
        <f t="shared" si="238"/>
        <v>2.1228311822654278</v>
      </c>
      <c r="Z619" s="90">
        <f t="shared" si="238"/>
        <v>2.0577091451350102</v>
      </c>
      <c r="AA619" s="90">
        <f t="shared" si="238"/>
        <v>2.1264568256946714</v>
      </c>
      <c r="AB619" s="90">
        <f t="shared" si="238"/>
        <v>2.09353564779118</v>
      </c>
      <c r="AC619" s="90">
        <f t="shared" si="238"/>
        <v>2.0268707756416897</v>
      </c>
      <c r="AD619" s="90">
        <f t="shared" si="238"/>
        <v>2.0335043830778274</v>
      </c>
      <c r="AE619" s="90">
        <f t="shared" si="238"/>
        <v>2.0397963125636127</v>
      </c>
    </row>
    <row r="620" spans="1:31" x14ac:dyDescent="0.2">
      <c r="A620" s="9" t="s">
        <v>537</v>
      </c>
      <c r="B620" s="4" t="s">
        <v>538</v>
      </c>
      <c r="C620" s="90">
        <f>+C549</f>
        <v>0</v>
      </c>
      <c r="D620" s="90">
        <f t="shared" ref="D620:AE620" si="239">+D549</f>
        <v>0</v>
      </c>
      <c r="E620" s="90">
        <f t="shared" si="239"/>
        <v>0</v>
      </c>
      <c r="F620" s="90">
        <f t="shared" si="239"/>
        <v>0</v>
      </c>
      <c r="G620" s="90">
        <f t="shared" si="239"/>
        <v>0</v>
      </c>
      <c r="H620" s="90">
        <f t="shared" si="239"/>
        <v>0</v>
      </c>
      <c r="I620" s="90">
        <f t="shared" si="239"/>
        <v>0</v>
      </c>
      <c r="J620" s="90">
        <f t="shared" si="239"/>
        <v>0</v>
      </c>
      <c r="K620" s="90">
        <f t="shared" si="239"/>
        <v>0</v>
      </c>
      <c r="L620" s="90">
        <f t="shared" si="239"/>
        <v>0</v>
      </c>
      <c r="M620" s="90">
        <f t="shared" si="239"/>
        <v>0</v>
      </c>
      <c r="N620" s="90">
        <f t="shared" si="239"/>
        <v>0</v>
      </c>
      <c r="O620" s="90">
        <f t="shared" si="239"/>
        <v>0</v>
      </c>
      <c r="P620" s="90">
        <f t="shared" si="239"/>
        <v>0</v>
      </c>
      <c r="Q620" s="90">
        <f t="shared" si="239"/>
        <v>0</v>
      </c>
      <c r="R620" s="90">
        <f t="shared" si="239"/>
        <v>0</v>
      </c>
      <c r="S620" s="90">
        <f t="shared" si="239"/>
        <v>0</v>
      </c>
      <c r="T620" s="90">
        <f t="shared" si="239"/>
        <v>0</v>
      </c>
      <c r="U620" s="90">
        <f t="shared" si="239"/>
        <v>0</v>
      </c>
      <c r="V620" s="90">
        <f t="shared" si="239"/>
        <v>0</v>
      </c>
      <c r="W620" s="90">
        <f t="shared" si="239"/>
        <v>0</v>
      </c>
      <c r="X620" s="90">
        <f t="shared" si="239"/>
        <v>0</v>
      </c>
      <c r="Y620" s="90">
        <f t="shared" si="239"/>
        <v>0</v>
      </c>
      <c r="Z620" s="90">
        <f t="shared" si="239"/>
        <v>0</v>
      </c>
      <c r="AA620" s="90">
        <f t="shared" si="239"/>
        <v>0</v>
      </c>
      <c r="AB620" s="90">
        <f t="shared" si="239"/>
        <v>0</v>
      </c>
      <c r="AC620" s="90">
        <f t="shared" si="239"/>
        <v>0</v>
      </c>
      <c r="AD620" s="90">
        <f t="shared" si="239"/>
        <v>0</v>
      </c>
      <c r="AE620" s="90">
        <f t="shared" si="239"/>
        <v>0</v>
      </c>
    </row>
    <row r="621" spans="1:31" x14ac:dyDescent="0.2">
      <c r="A621" s="9" t="s">
        <v>543</v>
      </c>
      <c r="B621" s="4" t="s">
        <v>544</v>
      </c>
      <c r="C621" s="90">
        <f>+C552</f>
        <v>14.611587095057663</v>
      </c>
      <c r="D621" s="90">
        <f t="shared" ref="D621:AE623" si="240">+D552</f>
        <v>16.515697857232198</v>
      </c>
      <c r="E621" s="90">
        <f t="shared" si="240"/>
        <v>17.93340781537929</v>
      </c>
      <c r="F621" s="90">
        <f t="shared" si="240"/>
        <v>18.001887004659231</v>
      </c>
      <c r="G621" s="90">
        <f t="shared" si="240"/>
        <v>17.064321942100751</v>
      </c>
      <c r="H621" s="90">
        <f t="shared" si="240"/>
        <v>19.059026491438971</v>
      </c>
      <c r="I621" s="90">
        <f t="shared" si="240"/>
        <v>25.204866030988693</v>
      </c>
      <c r="J621" s="90">
        <f t="shared" si="240"/>
        <v>17.678850338526413</v>
      </c>
      <c r="K621" s="90">
        <f t="shared" si="240"/>
        <v>20.050308000945282</v>
      </c>
      <c r="L621" s="90">
        <f t="shared" si="240"/>
        <v>23.045945739595705</v>
      </c>
      <c r="M621" s="90">
        <f t="shared" si="240"/>
        <v>25.635348785049739</v>
      </c>
      <c r="N621" s="90">
        <f t="shared" si="240"/>
        <v>23.140298492997463</v>
      </c>
      <c r="O621" s="90">
        <f t="shared" si="240"/>
        <v>26.117702522973641</v>
      </c>
      <c r="P621" s="90">
        <f t="shared" si="240"/>
        <v>29.047616324848793</v>
      </c>
      <c r="Q621" s="90">
        <f t="shared" si="240"/>
        <v>29.736788415295301</v>
      </c>
      <c r="R621" s="90">
        <f t="shared" si="240"/>
        <v>24.987256505993919</v>
      </c>
      <c r="S621" s="90">
        <f t="shared" si="240"/>
        <v>26.412828611588516</v>
      </c>
      <c r="T621" s="90">
        <f t="shared" si="240"/>
        <v>26.124408935370155</v>
      </c>
      <c r="U621" s="90">
        <f t="shared" si="240"/>
        <v>29.012531217962444</v>
      </c>
      <c r="V621" s="90">
        <f t="shared" si="240"/>
        <v>25.503500968830135</v>
      </c>
      <c r="W621" s="90">
        <f t="shared" si="240"/>
        <v>31.928548800328521</v>
      </c>
      <c r="X621" s="90">
        <f t="shared" si="240"/>
        <v>31.642770180166561</v>
      </c>
      <c r="Y621" s="90">
        <f t="shared" si="240"/>
        <v>31.508714860913745</v>
      </c>
      <c r="Z621" s="90">
        <f t="shared" si="240"/>
        <v>33.888191251237451</v>
      </c>
      <c r="AA621" s="90">
        <f t="shared" si="240"/>
        <v>32.288729638347654</v>
      </c>
      <c r="AB621" s="90">
        <f t="shared" si="240"/>
        <v>36.650919637101445</v>
      </c>
      <c r="AC621" s="90">
        <f t="shared" si="240"/>
        <v>30.212738812503552</v>
      </c>
      <c r="AD621" s="90">
        <f t="shared" si="240"/>
        <v>30.568392706564946</v>
      </c>
      <c r="AE621" s="90">
        <f t="shared" si="240"/>
        <v>30.953747653902834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220.24707441091132</v>
      </c>
      <c r="D624" s="28">
        <f t="shared" si="242"/>
        <v>263.58417367721074</v>
      </c>
      <c r="E624" s="28">
        <f t="shared" si="242"/>
        <v>279.27004516732381</v>
      </c>
      <c r="F624" s="28">
        <f t="shared" si="242"/>
        <v>244.65094312930574</v>
      </c>
      <c r="G624" s="28">
        <f t="shared" si="242"/>
        <v>265.11966393633446</v>
      </c>
      <c r="H624" s="28">
        <f t="shared" si="242"/>
        <v>281.89900803349695</v>
      </c>
      <c r="I624" s="28">
        <f t="shared" si="242"/>
        <v>299.95626750979727</v>
      </c>
      <c r="J624" s="28">
        <f t="shared" si="242"/>
        <v>290.85809223873872</v>
      </c>
      <c r="K624" s="28">
        <f t="shared" si="242"/>
        <v>330.10161762697851</v>
      </c>
      <c r="L624" s="28">
        <f t="shared" si="242"/>
        <v>350.43894628939415</v>
      </c>
      <c r="M624" s="28">
        <f t="shared" si="242"/>
        <v>377.14663210461657</v>
      </c>
      <c r="N624" s="28">
        <f t="shared" si="242"/>
        <v>394.0910971611894</v>
      </c>
      <c r="O624" s="28">
        <f t="shared" si="242"/>
        <v>435.1519738516015</v>
      </c>
      <c r="P624" s="28">
        <f t="shared" si="242"/>
        <v>350.9048387146504</v>
      </c>
      <c r="Q624" s="28">
        <f t="shared" si="242"/>
        <v>297.18078273805475</v>
      </c>
      <c r="R624" s="28">
        <f t="shared" si="242"/>
        <v>334.85469544067092</v>
      </c>
      <c r="S624" s="28">
        <f t="shared" si="242"/>
        <v>305.03578947552489</v>
      </c>
      <c r="T624" s="28">
        <f t="shared" si="242"/>
        <v>332.4576488090716</v>
      </c>
      <c r="U624" s="28">
        <f t="shared" si="242"/>
        <v>307.49282587830095</v>
      </c>
      <c r="V624" s="28">
        <f t="shared" si="242"/>
        <v>300.76694183549517</v>
      </c>
      <c r="W624" s="28">
        <f t="shared" si="242"/>
        <v>287.22084475073541</v>
      </c>
      <c r="X624" s="28">
        <f t="shared" si="242"/>
        <v>-87.534071688726428</v>
      </c>
      <c r="Y624" s="28">
        <f t="shared" si="242"/>
        <v>-165.90003165708035</v>
      </c>
      <c r="Z624" s="28">
        <f t="shared" si="242"/>
        <v>-173.8629118262244</v>
      </c>
      <c r="AA624" s="28">
        <f t="shared" si="242"/>
        <v>-167.73371952327105</v>
      </c>
      <c r="AB624" s="28">
        <f t="shared" si="242"/>
        <v>-185.53240971933661</v>
      </c>
      <c r="AC624" s="28">
        <f t="shared" si="242"/>
        <v>-170.5745649103836</v>
      </c>
      <c r="AD624" s="28">
        <f t="shared" si="242"/>
        <v>-95.603079996068232</v>
      </c>
      <c r="AE624" s="28">
        <f t="shared" si="242"/>
        <v>-138.76861694540025</v>
      </c>
    </row>
    <row r="625" spans="1:31" x14ac:dyDescent="0.2">
      <c r="A625" s="9" t="s">
        <v>549</v>
      </c>
      <c r="B625" s="4" t="s">
        <v>550</v>
      </c>
      <c r="C625" s="90">
        <f>+C556</f>
        <v>183.77668039042803</v>
      </c>
      <c r="D625" s="90">
        <f t="shared" ref="D625:AE625" si="243">+D556</f>
        <v>227.39747806268107</v>
      </c>
      <c r="E625" s="90">
        <f t="shared" si="243"/>
        <v>242.48559341839288</v>
      </c>
      <c r="F625" s="90">
        <f t="shared" si="243"/>
        <v>207.50480155317842</v>
      </c>
      <c r="G625" s="90">
        <f t="shared" si="243"/>
        <v>227.97199000923473</v>
      </c>
      <c r="H625" s="90">
        <f t="shared" si="243"/>
        <v>244.69547363837165</v>
      </c>
      <c r="I625" s="90">
        <f t="shared" si="243"/>
        <v>261.98712018172807</v>
      </c>
      <c r="J625" s="90">
        <f t="shared" si="243"/>
        <v>253.54024333820217</v>
      </c>
      <c r="K625" s="90">
        <f t="shared" si="243"/>
        <v>293.09238710782603</v>
      </c>
      <c r="L625" s="90">
        <f t="shared" si="243"/>
        <v>314.3059117350931</v>
      </c>
      <c r="M625" s="90">
        <f t="shared" si="243"/>
        <v>341.79552799032945</v>
      </c>
      <c r="N625" s="90">
        <f t="shared" si="243"/>
        <v>360.50405256752805</v>
      </c>
      <c r="O625" s="90">
        <f t="shared" si="243"/>
        <v>407.5746505297472</v>
      </c>
      <c r="P625" s="90">
        <f t="shared" si="243"/>
        <v>314.08380100312587</v>
      </c>
      <c r="Q625" s="90">
        <f t="shared" si="243"/>
        <v>257.4806729343029</v>
      </c>
      <c r="R625" s="90">
        <f t="shared" si="243"/>
        <v>298.14721498337178</v>
      </c>
      <c r="S625" s="90">
        <f t="shared" si="243"/>
        <v>268.60373860387028</v>
      </c>
      <c r="T625" s="90">
        <f t="shared" si="243"/>
        <v>296.13720257553382</v>
      </c>
      <c r="U625" s="90">
        <f t="shared" si="243"/>
        <v>266.71694487412037</v>
      </c>
      <c r="V625" s="90">
        <f t="shared" si="243"/>
        <v>259.64963608349444</v>
      </c>
      <c r="W625" s="90">
        <f t="shared" si="243"/>
        <v>252.82914308574217</v>
      </c>
      <c r="X625" s="90">
        <f t="shared" si="243"/>
        <v>-118.39514977950495</v>
      </c>
      <c r="Y625" s="90">
        <f t="shared" si="243"/>
        <v>-204.73441793382474</v>
      </c>
      <c r="Z625" s="90">
        <f t="shared" si="243"/>
        <v>-213.9619968544059</v>
      </c>
      <c r="AA625" s="90">
        <f t="shared" si="243"/>
        <v>-207.1247140237831</v>
      </c>
      <c r="AB625" s="90">
        <f t="shared" si="243"/>
        <v>-226.05907148244947</v>
      </c>
      <c r="AC625" s="90">
        <f t="shared" si="243"/>
        <v>-211.10083845466431</v>
      </c>
      <c r="AD625" s="90">
        <f t="shared" si="243"/>
        <v>-135.47656208887233</v>
      </c>
      <c r="AE625" s="90">
        <f t="shared" si="243"/>
        <v>-179.43758262891694</v>
      </c>
    </row>
    <row r="626" spans="1:31" x14ac:dyDescent="0.2">
      <c r="A626" s="9" t="s">
        <v>668</v>
      </c>
      <c r="B626" s="4" t="s">
        <v>639</v>
      </c>
      <c r="C626" s="90">
        <f>+C559</f>
        <v>8.8341470963069817</v>
      </c>
      <c r="D626" s="90">
        <f t="shared" ref="D626:AE626" si="244">+D559</f>
        <v>8.9574682691045737</v>
      </c>
      <c r="E626" s="90">
        <f t="shared" si="244"/>
        <v>9.0847477707967013</v>
      </c>
      <c r="F626" s="90">
        <f t="shared" si="244"/>
        <v>9.2108166208043816</v>
      </c>
      <c r="G626" s="90">
        <f t="shared" si="244"/>
        <v>9.3293537667844113</v>
      </c>
      <c r="H626" s="90">
        <f t="shared" si="244"/>
        <v>9.4533304767844086</v>
      </c>
      <c r="I626" s="90">
        <f t="shared" si="244"/>
        <v>9.5773071867844095</v>
      </c>
      <c r="J626" s="90">
        <f t="shared" si="244"/>
        <v>9.7013117919845122</v>
      </c>
      <c r="K626" s="90">
        <f t="shared" si="244"/>
        <v>9.8255451378254541</v>
      </c>
      <c r="L626" s="90">
        <f t="shared" si="244"/>
        <v>9.9492373167844104</v>
      </c>
      <c r="M626" s="90">
        <f t="shared" si="244"/>
        <v>10.073214026784409</v>
      </c>
      <c r="N626" s="90">
        <f t="shared" si="244"/>
        <v>10.19719073678441</v>
      </c>
      <c r="O626" s="90">
        <f t="shared" si="244"/>
        <v>10.332328316345389</v>
      </c>
      <c r="P626" s="90">
        <f t="shared" si="244"/>
        <v>10.448484164784411</v>
      </c>
      <c r="Q626" s="90">
        <f t="shared" si="244"/>
        <v>10.61398830758441</v>
      </c>
      <c r="R626" s="90">
        <f t="shared" si="244"/>
        <v>10.694071745784408</v>
      </c>
      <c r="S626" s="90">
        <f t="shared" si="244"/>
        <v>10.817074286784409</v>
      </c>
      <c r="T626" s="90">
        <f t="shared" si="244"/>
        <v>10.941496331184409</v>
      </c>
      <c r="U626" s="90">
        <f t="shared" si="244"/>
        <v>11.077246569384409</v>
      </c>
      <c r="V626" s="90">
        <f t="shared" si="244"/>
        <v>11.189065650264411</v>
      </c>
      <c r="W626" s="90">
        <f t="shared" si="244"/>
        <v>11.18961675158441</v>
      </c>
      <c r="X626" s="90">
        <f t="shared" si="244"/>
        <v>11.18900441678441</v>
      </c>
      <c r="Y626" s="90">
        <f t="shared" si="244"/>
        <v>11.18900441678441</v>
      </c>
      <c r="Z626" s="90">
        <f t="shared" si="244"/>
        <v>11.190396086784411</v>
      </c>
      <c r="AA626" s="90">
        <f t="shared" si="244"/>
        <v>11.189282750784411</v>
      </c>
      <c r="AB626" s="90">
        <f t="shared" si="244"/>
        <v>11.18900441678441</v>
      </c>
      <c r="AC626" s="90">
        <f t="shared" si="244"/>
        <v>11.18900441678441</v>
      </c>
      <c r="AD626" s="90">
        <f t="shared" si="244"/>
        <v>11.190284753184411</v>
      </c>
      <c r="AE626" s="90">
        <f t="shared" si="244"/>
        <v>11.189282750784411</v>
      </c>
    </row>
    <row r="627" spans="1:31" x14ac:dyDescent="0.2">
      <c r="A627" s="9" t="s">
        <v>678</v>
      </c>
      <c r="B627" s="4" t="s">
        <v>645</v>
      </c>
      <c r="C627" s="90">
        <f>+C562</f>
        <v>27.220476939922648</v>
      </c>
      <c r="D627" s="90">
        <f t="shared" ref="D627:AE627" si="245">+D562</f>
        <v>27.203745972575447</v>
      </c>
      <c r="E627" s="90">
        <f t="shared" si="245"/>
        <v>27.179801866873046</v>
      </c>
      <c r="F627" s="90">
        <f t="shared" si="245"/>
        <v>27.223726016530648</v>
      </c>
      <c r="G627" s="90">
        <f t="shared" si="245"/>
        <v>27.241542545503446</v>
      </c>
      <c r="H627" s="90">
        <f t="shared" si="245"/>
        <v>27.300913901637848</v>
      </c>
      <c r="I627" s="90">
        <f t="shared" si="245"/>
        <v>27.183865912031447</v>
      </c>
      <c r="J627" s="90">
        <f t="shared" si="245"/>
        <v>27.202068925689048</v>
      </c>
      <c r="K627" s="90">
        <f t="shared" si="245"/>
        <v>27.239722363257048</v>
      </c>
      <c r="L627" s="90">
        <f t="shared" si="245"/>
        <v>27.193729532997846</v>
      </c>
      <c r="M627" s="90">
        <f t="shared" si="245"/>
        <v>27.177757432825047</v>
      </c>
      <c r="N627" s="90">
        <f t="shared" si="245"/>
        <v>27.185465492908246</v>
      </c>
      <c r="O627" s="90">
        <f t="shared" si="245"/>
        <v>27.519970792671447</v>
      </c>
      <c r="P627" s="90">
        <f t="shared" si="245"/>
        <v>27.470207604114648</v>
      </c>
      <c r="Q627" s="90">
        <f t="shared" si="245"/>
        <v>27.423717277612248</v>
      </c>
      <c r="R627" s="90">
        <f t="shared" si="245"/>
        <v>27.372236541586648</v>
      </c>
      <c r="S627" s="90">
        <f t="shared" si="245"/>
        <v>27.236847206162647</v>
      </c>
      <c r="T627" s="90">
        <f t="shared" si="245"/>
        <v>27.184636575865046</v>
      </c>
      <c r="U627" s="90">
        <f t="shared" si="245"/>
        <v>27.183420098220246</v>
      </c>
      <c r="V627" s="90">
        <f t="shared" si="245"/>
        <v>27.198952455826646</v>
      </c>
      <c r="W627" s="90">
        <f t="shared" si="245"/>
        <v>27.237759506757847</v>
      </c>
      <c r="X627" s="90">
        <f t="shared" si="245"/>
        <v>27.243210254969046</v>
      </c>
      <c r="Y627" s="90">
        <f t="shared" si="245"/>
        <v>27.327357707897047</v>
      </c>
      <c r="Z627" s="90">
        <f t="shared" si="245"/>
        <v>27.194243014290649</v>
      </c>
      <c r="AA627" s="90">
        <f t="shared" si="245"/>
        <v>27.233745184325848</v>
      </c>
      <c r="AB627" s="90">
        <f t="shared" si="245"/>
        <v>27.190246213932248</v>
      </c>
      <c r="AC627" s="90">
        <f t="shared" si="245"/>
        <v>27.18985799510012</v>
      </c>
      <c r="AD627" s="90">
        <f t="shared" si="245"/>
        <v>27.535636832940249</v>
      </c>
      <c r="AE627" s="90">
        <f t="shared" si="245"/>
        <v>27.332271800336088</v>
      </c>
    </row>
    <row r="628" spans="1:31" x14ac:dyDescent="0.2">
      <c r="A628" s="9" t="s">
        <v>688</v>
      </c>
      <c r="B628" s="4" t="s">
        <v>651</v>
      </c>
      <c r="C628" s="90">
        <f>+C565</f>
        <v>0</v>
      </c>
      <c r="D628" s="90">
        <f t="shared" ref="D628:AE628" si="246">+D565</f>
        <v>0</v>
      </c>
      <c r="E628" s="90">
        <f t="shared" si="246"/>
        <v>0</v>
      </c>
      <c r="F628" s="90">
        <f t="shared" si="246"/>
        <v>0</v>
      </c>
      <c r="G628" s="90">
        <f t="shared" si="246"/>
        <v>0</v>
      </c>
      <c r="H628" s="90">
        <f t="shared" si="246"/>
        <v>0</v>
      </c>
      <c r="I628" s="90">
        <f t="shared" si="246"/>
        <v>0</v>
      </c>
      <c r="J628" s="90">
        <f t="shared" si="246"/>
        <v>0</v>
      </c>
      <c r="K628" s="90">
        <f t="shared" si="246"/>
        <v>0</v>
      </c>
      <c r="L628" s="90">
        <f t="shared" si="246"/>
        <v>0</v>
      </c>
      <c r="M628" s="90">
        <f t="shared" si="246"/>
        <v>0</v>
      </c>
      <c r="N628" s="90">
        <f t="shared" si="246"/>
        <v>0</v>
      </c>
      <c r="O628" s="90">
        <f t="shared" si="246"/>
        <v>0</v>
      </c>
      <c r="P628" s="90">
        <f t="shared" si="246"/>
        <v>0</v>
      </c>
      <c r="Q628" s="90">
        <f t="shared" si="246"/>
        <v>0</v>
      </c>
      <c r="R628" s="90">
        <f t="shared" si="246"/>
        <v>0</v>
      </c>
      <c r="S628" s="90">
        <f t="shared" si="246"/>
        <v>0</v>
      </c>
      <c r="T628" s="90">
        <f t="shared" si="246"/>
        <v>0</v>
      </c>
      <c r="U628" s="90">
        <f t="shared" si="246"/>
        <v>0</v>
      </c>
      <c r="V628" s="90">
        <f t="shared" si="246"/>
        <v>0</v>
      </c>
      <c r="W628" s="90">
        <f t="shared" si="246"/>
        <v>0</v>
      </c>
      <c r="X628" s="90">
        <f t="shared" si="246"/>
        <v>0</v>
      </c>
      <c r="Y628" s="90">
        <f t="shared" si="246"/>
        <v>0</v>
      </c>
      <c r="Z628" s="90">
        <f t="shared" si="246"/>
        <v>0</v>
      </c>
      <c r="AA628" s="90">
        <f t="shared" si="246"/>
        <v>0</v>
      </c>
      <c r="AB628" s="90">
        <f t="shared" si="246"/>
        <v>0</v>
      </c>
      <c r="AC628" s="90">
        <f t="shared" si="246"/>
        <v>0</v>
      </c>
      <c r="AD628" s="90">
        <f t="shared" si="246"/>
        <v>0</v>
      </c>
      <c r="AE628" s="90">
        <f t="shared" si="246"/>
        <v>0</v>
      </c>
    </row>
    <row r="629" spans="1:31" x14ac:dyDescent="0.2">
      <c r="A629" s="9" t="s">
        <v>698</v>
      </c>
      <c r="B629" s="4" t="s">
        <v>657</v>
      </c>
      <c r="C629" s="90">
        <f>+C568</f>
        <v>0.67824811334142587</v>
      </c>
      <c r="D629" s="90">
        <f t="shared" ref="D629:AE629" si="247">+D568</f>
        <v>0.61484141780557744</v>
      </c>
      <c r="E629" s="90">
        <f t="shared" si="247"/>
        <v>0.63330237091837727</v>
      </c>
      <c r="F629" s="90">
        <f t="shared" si="247"/>
        <v>0.65176332403117743</v>
      </c>
      <c r="G629" s="90">
        <f t="shared" si="247"/>
        <v>0.67022427714397725</v>
      </c>
      <c r="H629" s="90">
        <f t="shared" si="247"/>
        <v>0.6886852302567773</v>
      </c>
      <c r="I629" s="90">
        <f t="shared" si="247"/>
        <v>0.70714618336957724</v>
      </c>
      <c r="J629" s="90">
        <f t="shared" si="247"/>
        <v>0.72560713648237729</v>
      </c>
      <c r="K629" s="90">
        <f t="shared" si="247"/>
        <v>0.74406808959517723</v>
      </c>
      <c r="L629" s="90">
        <f t="shared" si="247"/>
        <v>0.76252904270797739</v>
      </c>
      <c r="M629" s="90">
        <f t="shared" si="247"/>
        <v>0.78098999582077722</v>
      </c>
      <c r="N629" s="90">
        <f t="shared" si="247"/>
        <v>0.79945094893357704</v>
      </c>
      <c r="O629" s="90">
        <f t="shared" si="247"/>
        <v>0.81791190204637709</v>
      </c>
      <c r="P629" s="90">
        <f t="shared" si="247"/>
        <v>0.83637285515917714</v>
      </c>
      <c r="Q629" s="90">
        <f t="shared" si="247"/>
        <v>0.85483380827197719</v>
      </c>
      <c r="R629" s="90">
        <f t="shared" si="247"/>
        <v>0.87329476138477724</v>
      </c>
      <c r="S629" s="90">
        <f t="shared" si="247"/>
        <v>0.89175571449757718</v>
      </c>
      <c r="T629" s="90">
        <f t="shared" si="247"/>
        <v>0.91021666761037701</v>
      </c>
      <c r="U629" s="90">
        <f t="shared" si="247"/>
        <v>0.92867762072317739</v>
      </c>
      <c r="V629" s="90">
        <f t="shared" si="247"/>
        <v>0.94713857383597722</v>
      </c>
      <c r="W629" s="90">
        <f t="shared" si="247"/>
        <v>0.94713857383597722</v>
      </c>
      <c r="X629" s="90">
        <f t="shared" si="247"/>
        <v>0.94713857383597722</v>
      </c>
      <c r="Y629" s="90">
        <f t="shared" si="247"/>
        <v>0.94713857383597722</v>
      </c>
      <c r="Z629" s="90">
        <f t="shared" si="247"/>
        <v>0.94713857383597722</v>
      </c>
      <c r="AA629" s="90">
        <f t="shared" si="247"/>
        <v>0.94713857383597722</v>
      </c>
      <c r="AB629" s="90">
        <f t="shared" si="247"/>
        <v>0.94713857383597722</v>
      </c>
      <c r="AC629" s="90">
        <f t="shared" si="247"/>
        <v>0.94713857383597722</v>
      </c>
      <c r="AD629" s="90">
        <f t="shared" si="247"/>
        <v>0.94713857383597722</v>
      </c>
      <c r="AE629" s="90">
        <f t="shared" si="247"/>
        <v>0.94713857383597722</v>
      </c>
    </row>
    <row r="630" spans="1:31" x14ac:dyDescent="0.2">
      <c r="A630" s="9" t="s">
        <v>708</v>
      </c>
      <c r="B630" s="4" t="s">
        <v>663</v>
      </c>
      <c r="C630" s="90">
        <f>+C571</f>
        <v>0.72494385856022114</v>
      </c>
      <c r="D630" s="90">
        <f t="shared" ref="D630:AE630" si="248">+D571</f>
        <v>0.74996115856022116</v>
      </c>
      <c r="E630" s="90">
        <f t="shared" si="248"/>
        <v>0.77497845856022118</v>
      </c>
      <c r="F630" s="90">
        <f t="shared" si="248"/>
        <v>0.79999575856022109</v>
      </c>
      <c r="G630" s="90">
        <f t="shared" si="248"/>
        <v>0.82501305856022111</v>
      </c>
      <c r="H630" s="90">
        <f t="shared" si="248"/>
        <v>0.85003035856022113</v>
      </c>
      <c r="I630" s="90">
        <f t="shared" si="248"/>
        <v>0.87504765856022115</v>
      </c>
      <c r="J630" s="90">
        <f t="shared" si="248"/>
        <v>0.90006495856022117</v>
      </c>
      <c r="K630" s="90">
        <f t="shared" si="248"/>
        <v>0.92508225856022119</v>
      </c>
      <c r="L630" s="90">
        <f t="shared" si="248"/>
        <v>0.95009955856022121</v>
      </c>
      <c r="M630" s="90">
        <f t="shared" si="248"/>
        <v>0.97511685856022123</v>
      </c>
      <c r="N630" s="90">
        <f t="shared" si="248"/>
        <v>1.5820106720737348</v>
      </c>
      <c r="O630" s="90">
        <f t="shared" si="248"/>
        <v>1.6070279720737348</v>
      </c>
      <c r="P630" s="90">
        <f t="shared" si="248"/>
        <v>1.6320452720737346</v>
      </c>
      <c r="Q630" s="90">
        <f t="shared" si="248"/>
        <v>1.6570625720737349</v>
      </c>
      <c r="R630" s="90">
        <f t="shared" si="248"/>
        <v>1.6820798720737347</v>
      </c>
      <c r="S630" s="90">
        <f t="shared" si="248"/>
        <v>1.7070971720737347</v>
      </c>
      <c r="T630" s="90">
        <f t="shared" si="248"/>
        <v>1.7321144720737347</v>
      </c>
      <c r="U630" s="90">
        <f t="shared" si="248"/>
        <v>1.7571317720737347</v>
      </c>
      <c r="V630" s="90">
        <f t="shared" si="248"/>
        <v>1.7821490720737345</v>
      </c>
      <c r="W630" s="90">
        <f t="shared" si="248"/>
        <v>1.7821490720737345</v>
      </c>
      <c r="X630" s="90">
        <f t="shared" si="248"/>
        <v>1.2002725585602212</v>
      </c>
      <c r="Y630" s="90">
        <f t="shared" si="248"/>
        <v>1.2002725585602212</v>
      </c>
      <c r="Z630" s="90">
        <f t="shared" si="248"/>
        <v>1.2002725585602212</v>
      </c>
      <c r="AA630" s="90">
        <f t="shared" si="248"/>
        <v>1.2002725585602212</v>
      </c>
      <c r="AB630" s="90">
        <f t="shared" si="248"/>
        <v>1.2002725585602212</v>
      </c>
      <c r="AC630" s="90">
        <f t="shared" si="248"/>
        <v>1.2002725585602212</v>
      </c>
      <c r="AD630" s="90">
        <f t="shared" si="248"/>
        <v>1.2002725585602212</v>
      </c>
      <c r="AE630" s="90">
        <f t="shared" si="248"/>
        <v>1.2002725585602212</v>
      </c>
    </row>
    <row r="631" spans="1:31" x14ac:dyDescent="0.2">
      <c r="A631" s="9" t="s">
        <v>718</v>
      </c>
      <c r="B631" s="4" t="s">
        <v>719</v>
      </c>
      <c r="C631" s="90">
        <f>+C574</f>
        <v>-0.98742198764796407</v>
      </c>
      <c r="D631" s="90">
        <f t="shared" ref="D631:AE631" si="249">+D574</f>
        <v>-1.3393212035161601</v>
      </c>
      <c r="E631" s="90">
        <f t="shared" si="249"/>
        <v>-0.88837871821737913</v>
      </c>
      <c r="F631" s="90">
        <f t="shared" si="249"/>
        <v>-0.74016014379909145</v>
      </c>
      <c r="G631" s="90">
        <f t="shared" si="249"/>
        <v>-0.91845972089233252</v>
      </c>
      <c r="H631" s="90">
        <f t="shared" si="249"/>
        <v>-1.0894255721139687</v>
      </c>
      <c r="I631" s="90">
        <f t="shared" si="249"/>
        <v>-0.37421961267644865</v>
      </c>
      <c r="J631" s="90">
        <f t="shared" si="249"/>
        <v>-1.211203912179617</v>
      </c>
      <c r="K631" s="90">
        <f t="shared" si="249"/>
        <v>-1.7251873300854461</v>
      </c>
      <c r="L631" s="90">
        <f t="shared" si="249"/>
        <v>-2.7225608967494233</v>
      </c>
      <c r="M631" s="90">
        <f t="shared" si="249"/>
        <v>-3.6559741997033464</v>
      </c>
      <c r="N631" s="90">
        <f t="shared" si="249"/>
        <v>-6.1770732570386322</v>
      </c>
      <c r="O631" s="90">
        <f t="shared" si="249"/>
        <v>-12.699915661282734</v>
      </c>
      <c r="P631" s="90">
        <f t="shared" si="249"/>
        <v>-3.5660721846075036</v>
      </c>
      <c r="Q631" s="90">
        <f t="shared" si="249"/>
        <v>-0.84949216179054177</v>
      </c>
      <c r="R631" s="90">
        <f t="shared" si="249"/>
        <v>-3.9142024635304549</v>
      </c>
      <c r="S631" s="90">
        <f t="shared" si="249"/>
        <v>-4.220723507863763</v>
      </c>
      <c r="T631" s="90">
        <f t="shared" si="249"/>
        <v>-4.4480178131958095</v>
      </c>
      <c r="U631" s="90">
        <f t="shared" si="249"/>
        <v>-0.17059505622105781</v>
      </c>
      <c r="V631" s="90">
        <f t="shared" si="249"/>
        <v>0</v>
      </c>
      <c r="W631" s="90">
        <f t="shared" si="249"/>
        <v>-6.7649622392586837</v>
      </c>
      <c r="X631" s="90">
        <f t="shared" si="249"/>
        <v>-9.7185477133711249</v>
      </c>
      <c r="Y631" s="90">
        <f t="shared" si="249"/>
        <v>-1.8293869803332605</v>
      </c>
      <c r="Z631" s="90">
        <f t="shared" si="249"/>
        <v>-0.43296520528977256</v>
      </c>
      <c r="AA631" s="90">
        <f t="shared" si="249"/>
        <v>-1.1794445669943912</v>
      </c>
      <c r="AB631" s="90">
        <f t="shared" si="249"/>
        <v>0</v>
      </c>
      <c r="AC631" s="90">
        <f t="shared" si="249"/>
        <v>0</v>
      </c>
      <c r="AD631" s="90">
        <f t="shared" si="249"/>
        <v>-0.99985062571674865</v>
      </c>
      <c r="AE631" s="90">
        <f t="shared" si="249"/>
        <v>0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68.642513166126449</v>
      </c>
      <c r="D633" s="28">
        <f t="shared" si="251"/>
        <v>69.789476143257772</v>
      </c>
      <c r="E633" s="28">
        <f t="shared" si="251"/>
        <v>100.60403161872409</v>
      </c>
      <c r="F633" s="28">
        <f t="shared" si="251"/>
        <v>102.32675239750306</v>
      </c>
      <c r="G633" s="28">
        <f t="shared" si="251"/>
        <v>104.60670394801569</v>
      </c>
      <c r="H633" s="28">
        <f t="shared" si="251"/>
        <v>107.81740043345033</v>
      </c>
      <c r="I633" s="28">
        <f t="shared" si="251"/>
        <v>105.4251057982797</v>
      </c>
      <c r="J633" s="28">
        <f t="shared" si="251"/>
        <v>110.82211200849959</v>
      </c>
      <c r="K633" s="28">
        <f t="shared" si="251"/>
        <v>115.20767409883511</v>
      </c>
      <c r="L633" s="28">
        <f t="shared" si="251"/>
        <v>117.00195419564133</v>
      </c>
      <c r="M633" s="28">
        <f t="shared" si="251"/>
        <v>125.46509542041973</v>
      </c>
      <c r="N633" s="28">
        <f t="shared" si="251"/>
        <v>119.82798454542583</v>
      </c>
      <c r="O633" s="28">
        <f t="shared" si="251"/>
        <v>111.82555065897314</v>
      </c>
      <c r="P633" s="28">
        <f t="shared" si="251"/>
        <v>123.62192290822452</v>
      </c>
      <c r="Q633" s="28">
        <f t="shared" si="251"/>
        <v>140.92354356208304</v>
      </c>
      <c r="R633" s="28">
        <f t="shared" si="251"/>
        <v>124.53114278586651</v>
      </c>
      <c r="S633" s="28">
        <f t="shared" si="251"/>
        <v>139.97173203180532</v>
      </c>
      <c r="T633" s="28">
        <f t="shared" si="251"/>
        <v>147.51877582672603</v>
      </c>
      <c r="U633" s="28">
        <f t="shared" si="251"/>
        <v>153.08921363454095</v>
      </c>
      <c r="V633" s="28">
        <f t="shared" si="251"/>
        <v>147.99765035562251</v>
      </c>
      <c r="W633" s="28">
        <f t="shared" si="251"/>
        <v>160.23702567513135</v>
      </c>
      <c r="X633" s="28">
        <f t="shared" si="251"/>
        <v>165.24686911186626</v>
      </c>
      <c r="Y633" s="28">
        <f t="shared" si="251"/>
        <v>169.29341826220309</v>
      </c>
      <c r="Z633" s="28">
        <f t="shared" si="251"/>
        <v>176.68736207177409</v>
      </c>
      <c r="AA633" s="28">
        <f t="shared" si="251"/>
        <v>194.90293733757321</v>
      </c>
      <c r="AB633" s="28">
        <f t="shared" si="251"/>
        <v>210.9473956435875</v>
      </c>
      <c r="AC633" s="28">
        <f t="shared" si="251"/>
        <v>215.70485411190185</v>
      </c>
      <c r="AD633" s="28">
        <f t="shared" si="251"/>
        <v>225.4088212776598</v>
      </c>
      <c r="AE633" s="28">
        <f t="shared" si="251"/>
        <v>237.16965523919035</v>
      </c>
    </row>
    <row r="634" spans="1:31" x14ac:dyDescent="0.2">
      <c r="A634" s="9" t="s">
        <v>723</v>
      </c>
      <c r="B634" s="4" t="s">
        <v>724</v>
      </c>
      <c r="C634" s="90">
        <f>+C577</f>
        <v>23.884933493052532</v>
      </c>
      <c r="D634" s="90">
        <f t="shared" ref="D634:AE638" si="252">+D577</f>
        <v>24.588828042627277</v>
      </c>
      <c r="E634" s="90">
        <f t="shared" si="252"/>
        <v>25.564971114195735</v>
      </c>
      <c r="F634" s="90">
        <f t="shared" si="252"/>
        <v>26.798296182669716</v>
      </c>
      <c r="G634" s="90">
        <f t="shared" si="252"/>
        <v>28.033198004646454</v>
      </c>
      <c r="H634" s="90">
        <f t="shared" si="252"/>
        <v>29.291871949278935</v>
      </c>
      <c r="I634" s="90">
        <f t="shared" si="252"/>
        <v>30.726695946139841</v>
      </c>
      <c r="J634" s="90">
        <f t="shared" si="252"/>
        <v>32.241240449194095</v>
      </c>
      <c r="K634" s="90">
        <f t="shared" si="252"/>
        <v>33.849679286163436</v>
      </c>
      <c r="L634" s="90">
        <f t="shared" si="252"/>
        <v>35.49170902106971</v>
      </c>
      <c r="M634" s="90">
        <f t="shared" si="252"/>
        <v>41.185163034633561</v>
      </c>
      <c r="N634" s="90">
        <f t="shared" si="252"/>
        <v>46.79177350326971</v>
      </c>
      <c r="O634" s="90">
        <f t="shared" si="252"/>
        <v>52.194571022910125</v>
      </c>
      <c r="P634" s="90">
        <f t="shared" si="252"/>
        <v>58.741883460003834</v>
      </c>
      <c r="Q634" s="90">
        <f t="shared" si="252"/>
        <v>65.963390500269242</v>
      </c>
      <c r="R634" s="90">
        <f t="shared" si="252"/>
        <v>73.234537651997783</v>
      </c>
      <c r="S634" s="90">
        <f t="shared" si="252"/>
        <v>80.216359802134633</v>
      </c>
      <c r="T634" s="90">
        <f t="shared" si="252"/>
        <v>87.271177363778207</v>
      </c>
      <c r="U634" s="90">
        <f t="shared" si="252"/>
        <v>94.38136602856703</v>
      </c>
      <c r="V634" s="90">
        <f t="shared" si="252"/>
        <v>99.838211826240538</v>
      </c>
      <c r="W634" s="90">
        <f t="shared" si="252"/>
        <v>106.0774337773301</v>
      </c>
      <c r="X634" s="90">
        <f t="shared" si="252"/>
        <v>111.71683497549807</v>
      </c>
      <c r="Y634" s="90">
        <f t="shared" si="252"/>
        <v>119.13069397068911</v>
      </c>
      <c r="Z634" s="90">
        <f t="shared" si="252"/>
        <v>126.10492726506129</v>
      </c>
      <c r="AA634" s="90">
        <f t="shared" si="252"/>
        <v>133.37372429736567</v>
      </c>
      <c r="AB634" s="90">
        <f t="shared" si="252"/>
        <v>140.69462523389728</v>
      </c>
      <c r="AC634" s="90">
        <f t="shared" si="252"/>
        <v>151.92174361500545</v>
      </c>
      <c r="AD634" s="90">
        <f t="shared" si="252"/>
        <v>160.17185353062075</v>
      </c>
      <c r="AE634" s="90">
        <f t="shared" si="252"/>
        <v>167.03503739000024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1.1017753124999998E-2</v>
      </c>
      <c r="W635" s="90">
        <f t="shared" si="252"/>
        <v>1.1017753125E-2</v>
      </c>
      <c r="X635" s="90">
        <f t="shared" si="252"/>
        <v>1.1017753125000002E-2</v>
      </c>
      <c r="Y635" s="90">
        <f t="shared" si="252"/>
        <v>1.1017753124999998E-2</v>
      </c>
      <c r="Z635" s="90">
        <f t="shared" si="252"/>
        <v>1.1017753125000002E-2</v>
      </c>
      <c r="AA635" s="90">
        <f t="shared" si="252"/>
        <v>1.1017753124999998E-2</v>
      </c>
      <c r="AB635" s="90">
        <f t="shared" si="252"/>
        <v>1.1017753124999998E-2</v>
      </c>
      <c r="AC635" s="90">
        <f t="shared" si="252"/>
        <v>1.1017753124999998E-2</v>
      </c>
      <c r="AD635" s="90">
        <f t="shared" si="252"/>
        <v>1.1017753124999998E-2</v>
      </c>
      <c r="AE635" s="90">
        <f t="shared" si="252"/>
        <v>1.1017753124999998E-2</v>
      </c>
    </row>
    <row r="636" spans="1:31" x14ac:dyDescent="0.2">
      <c r="A636" s="9" t="s">
        <v>730</v>
      </c>
      <c r="B636" s="4" t="s">
        <v>731</v>
      </c>
      <c r="C636" s="90">
        <f t="shared" si="253"/>
        <v>3.0131315198348672</v>
      </c>
      <c r="D636" s="90">
        <f t="shared" si="252"/>
        <v>3.0665532563198887</v>
      </c>
      <c r="E636" s="90">
        <f t="shared" si="252"/>
        <v>3.3654902420784918</v>
      </c>
      <c r="F636" s="90">
        <f t="shared" si="252"/>
        <v>3.3932446768423308</v>
      </c>
      <c r="G636" s="90">
        <f t="shared" si="252"/>
        <v>3.3999712626172136</v>
      </c>
      <c r="H636" s="90">
        <f t="shared" si="252"/>
        <v>3.4615932898054518</v>
      </c>
      <c r="I636" s="90">
        <f t="shared" si="252"/>
        <v>3.5062652303773842</v>
      </c>
      <c r="J636" s="90">
        <f t="shared" si="252"/>
        <v>3.5603603196083049</v>
      </c>
      <c r="K636" s="90">
        <f t="shared" si="252"/>
        <v>3.5686021201024709</v>
      </c>
      <c r="L636" s="90">
        <f t="shared" si="252"/>
        <v>3.5041522999503978</v>
      </c>
      <c r="M636" s="90">
        <f t="shared" si="252"/>
        <v>3.5262505102134734</v>
      </c>
      <c r="N636" s="90">
        <f t="shared" si="252"/>
        <v>3.5247402562382546</v>
      </c>
      <c r="O636" s="90">
        <f t="shared" si="252"/>
        <v>4.1480453576529435</v>
      </c>
      <c r="P636" s="90">
        <f t="shared" si="252"/>
        <v>4.5152940857676924</v>
      </c>
      <c r="Q636" s="90">
        <f t="shared" si="252"/>
        <v>4.5986968142634002</v>
      </c>
      <c r="R636" s="90">
        <f t="shared" si="252"/>
        <v>4.5225163490390221</v>
      </c>
      <c r="S636" s="90">
        <f t="shared" si="252"/>
        <v>4.606322550522421</v>
      </c>
      <c r="T636" s="90">
        <f t="shared" si="252"/>
        <v>4.6925952238181159</v>
      </c>
      <c r="U636" s="90">
        <f t="shared" si="252"/>
        <v>4.7213906628036746</v>
      </c>
      <c r="V636" s="90">
        <f t="shared" si="252"/>
        <v>4.5031912036519195</v>
      </c>
      <c r="W636" s="90">
        <f t="shared" si="252"/>
        <v>4.28773270978939</v>
      </c>
      <c r="X636" s="90">
        <f t="shared" si="252"/>
        <v>4.3396506647885671</v>
      </c>
      <c r="Y636" s="90">
        <f t="shared" si="252"/>
        <v>4.6086414855963032</v>
      </c>
      <c r="Z636" s="90">
        <f t="shared" si="252"/>
        <v>4.8519507146807515</v>
      </c>
      <c r="AA636" s="90">
        <f t="shared" si="252"/>
        <v>4.8741876681850114</v>
      </c>
      <c r="AB636" s="90">
        <f t="shared" si="252"/>
        <v>5.9899975945237625</v>
      </c>
      <c r="AC636" s="90">
        <f t="shared" si="252"/>
        <v>5.6563950151882203</v>
      </c>
      <c r="AD636" s="90">
        <f t="shared" si="252"/>
        <v>5.6110223881371377</v>
      </c>
      <c r="AE636" s="90">
        <f t="shared" si="252"/>
        <v>6.5000137967960114</v>
      </c>
    </row>
    <row r="637" spans="1:31" x14ac:dyDescent="0.2">
      <c r="A637" s="9" t="s">
        <v>736</v>
      </c>
      <c r="B637" s="4" t="s">
        <v>737</v>
      </c>
      <c r="C637" s="90">
        <f t="shared" si="253"/>
        <v>41.744448153239048</v>
      </c>
      <c r="D637" s="90">
        <f t="shared" si="252"/>
        <v>42.134094844310603</v>
      </c>
      <c r="E637" s="90">
        <f t="shared" si="252"/>
        <v>71.673570262449857</v>
      </c>
      <c r="F637" s="90">
        <f t="shared" si="252"/>
        <v>72.135211537991012</v>
      </c>
      <c r="G637" s="90">
        <f t="shared" si="252"/>
        <v>73.173534680752027</v>
      </c>
      <c r="H637" s="90">
        <f t="shared" si="252"/>
        <v>75.063935194365939</v>
      </c>
      <c r="I637" s="90">
        <f t="shared" si="252"/>
        <v>71.19214462176248</v>
      </c>
      <c r="J637" s="90">
        <f t="shared" si="252"/>
        <v>75.020511239697186</v>
      </c>
      <c r="K637" s="90">
        <f t="shared" si="252"/>
        <v>77.789392692569209</v>
      </c>
      <c r="L637" s="90">
        <f t="shared" si="252"/>
        <v>78.006092874621231</v>
      </c>
      <c r="M637" s="90">
        <f t="shared" si="252"/>
        <v>80.753681875572696</v>
      </c>
      <c r="N637" s="90">
        <f t="shared" si="252"/>
        <v>69.511470785917879</v>
      </c>
      <c r="O637" s="90">
        <f t="shared" si="252"/>
        <v>55.48293427841007</v>
      </c>
      <c r="P637" s="90">
        <f t="shared" si="252"/>
        <v>60.364745362452986</v>
      </c>
      <c r="Q637" s="90">
        <f t="shared" si="252"/>
        <v>70.361456247550393</v>
      </c>
      <c r="R637" s="90">
        <f t="shared" si="252"/>
        <v>46.774088784829701</v>
      </c>
      <c r="S637" s="90">
        <f t="shared" si="252"/>
        <v>55.14904967914827</v>
      </c>
      <c r="T637" s="90">
        <f t="shared" si="252"/>
        <v>55.555003239129711</v>
      </c>
      <c r="U637" s="90">
        <f t="shared" si="252"/>
        <v>53.986456943170261</v>
      </c>
      <c r="V637" s="90">
        <f t="shared" si="252"/>
        <v>43.645229572605054</v>
      </c>
      <c r="W637" s="90">
        <f t="shared" si="252"/>
        <v>49.860841434886844</v>
      </c>
      <c r="X637" s="90">
        <f t="shared" si="252"/>
        <v>49.179365718454605</v>
      </c>
      <c r="Y637" s="90">
        <f t="shared" si="252"/>
        <v>45.543065052792684</v>
      </c>
      <c r="Z637" s="90">
        <f t="shared" si="252"/>
        <v>45.719466338907026</v>
      </c>
      <c r="AA637" s="90">
        <f t="shared" si="252"/>
        <v>56.644007618897518</v>
      </c>
      <c r="AB637" s="90">
        <f t="shared" si="252"/>
        <v>64.25175506204144</v>
      </c>
      <c r="AC637" s="90">
        <f t="shared" si="252"/>
        <v>58.115697728583186</v>
      </c>
      <c r="AD637" s="90">
        <f t="shared" si="252"/>
        <v>59.614927605776892</v>
      </c>
      <c r="AE637" s="90">
        <f t="shared" si="252"/>
        <v>63.623586299269085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1111.8603509991142</v>
      </c>
      <c r="D656" s="28">
        <f t="shared" si="256"/>
        <v>1153.7477364216304</v>
      </c>
      <c r="E656" s="28">
        <f t="shared" si="256"/>
        <v>1251.987329101707</v>
      </c>
      <c r="F656" s="28">
        <f t="shared" si="256"/>
        <v>1311.7308500054085</v>
      </c>
      <c r="G656" s="28">
        <f t="shared" si="256"/>
        <v>1407.0909353877139</v>
      </c>
      <c r="H656" s="28">
        <f t="shared" si="256"/>
        <v>1453.4513840057709</v>
      </c>
      <c r="I656" s="28">
        <f t="shared" si="256"/>
        <v>1486.3695416844721</v>
      </c>
      <c r="J656" s="28">
        <f t="shared" si="256"/>
        <v>1614.7810264666118</v>
      </c>
      <c r="K656" s="28">
        <f t="shared" si="256"/>
        <v>1647.1509009897509</v>
      </c>
      <c r="L656" s="28">
        <f t="shared" si="256"/>
        <v>1695.3045792208384</v>
      </c>
      <c r="M656" s="28">
        <f t="shared" si="256"/>
        <v>1727.7278769660313</v>
      </c>
      <c r="N656" s="28">
        <f t="shared" si="256"/>
        <v>1830.6922693751826</v>
      </c>
      <c r="O656" s="28">
        <f t="shared" si="256"/>
        <v>1872.1424954628776</v>
      </c>
      <c r="P656" s="28">
        <f t="shared" si="256"/>
        <v>1742.9425337921525</v>
      </c>
      <c r="Q656" s="28">
        <f t="shared" si="256"/>
        <v>1700.6738581216327</v>
      </c>
      <c r="R656" s="28">
        <f t="shared" si="256"/>
        <v>1822.9616924684665</v>
      </c>
      <c r="S656" s="28">
        <f t="shared" si="256"/>
        <v>1891.7547696979648</v>
      </c>
      <c r="T656" s="28">
        <f t="shared" si="256"/>
        <v>2006.4950633287863</v>
      </c>
      <c r="U656" s="28">
        <f t="shared" si="256"/>
        <v>2092.128522684277</v>
      </c>
      <c r="V656" s="28">
        <f t="shared" si="256"/>
        <v>2219.2833100431139</v>
      </c>
      <c r="W656" s="28">
        <f t="shared" si="256"/>
        <v>2345.9443975218555</v>
      </c>
      <c r="X656" s="28">
        <f t="shared" si="256"/>
        <v>2157.4558132860998</v>
      </c>
      <c r="Y656" s="28">
        <f t="shared" si="256"/>
        <v>1869.4553100216999</v>
      </c>
      <c r="Z656" s="28">
        <f t="shared" si="256"/>
        <v>2124.9869337270452</v>
      </c>
      <c r="AA656" s="28">
        <f t="shared" si="256"/>
        <v>2174.8270725034463</v>
      </c>
      <c r="AB656" s="28">
        <f t="shared" si="256"/>
        <v>2183.5081041262029</v>
      </c>
      <c r="AC656" s="28">
        <f t="shared" si="256"/>
        <v>2086.1788514399695</v>
      </c>
      <c r="AD656" s="28">
        <f t="shared" si="256"/>
        <v>2489.9951036829671</v>
      </c>
      <c r="AE656" s="28">
        <f t="shared" si="256"/>
        <v>2625.1052738485123</v>
      </c>
    </row>
    <row r="657" spans="1:31" x14ac:dyDescent="0.2">
      <c r="A657" s="6" t="s">
        <v>19</v>
      </c>
      <c r="B657" s="7" t="s">
        <v>20</v>
      </c>
      <c r="C657" s="21">
        <f>+C600</f>
        <v>491.33784842788907</v>
      </c>
      <c r="D657" s="21">
        <f t="shared" ref="D657:AE657" si="257">+D600</f>
        <v>495.82721855842817</v>
      </c>
      <c r="E657" s="21">
        <f t="shared" si="257"/>
        <v>536.30597909006894</v>
      </c>
      <c r="F657" s="21">
        <f t="shared" si="257"/>
        <v>622.53012194791143</v>
      </c>
      <c r="G657" s="21">
        <f t="shared" si="257"/>
        <v>697.45167209438955</v>
      </c>
      <c r="H657" s="21">
        <f t="shared" si="257"/>
        <v>717.52953638244571</v>
      </c>
      <c r="I657" s="21">
        <f t="shared" si="257"/>
        <v>734.76468794668813</v>
      </c>
      <c r="J657" s="21">
        <f t="shared" si="257"/>
        <v>866.6776537425161</v>
      </c>
      <c r="K657" s="21">
        <f t="shared" si="257"/>
        <v>852.56005214769834</v>
      </c>
      <c r="L657" s="21">
        <f t="shared" si="257"/>
        <v>863.6927106400708</v>
      </c>
      <c r="M657" s="21">
        <f t="shared" si="257"/>
        <v>866.77898592295219</v>
      </c>
      <c r="N657" s="21">
        <f t="shared" si="257"/>
        <v>949.42144418310704</v>
      </c>
      <c r="O657" s="21">
        <f t="shared" si="257"/>
        <v>943.73024359373426</v>
      </c>
      <c r="P657" s="21">
        <f t="shared" si="257"/>
        <v>890.91814783009931</v>
      </c>
      <c r="Q657" s="21">
        <f t="shared" si="257"/>
        <v>855.37702218572383</v>
      </c>
      <c r="R657" s="21">
        <f t="shared" si="257"/>
        <v>968.66253514913024</v>
      </c>
      <c r="S657" s="21">
        <f t="shared" si="257"/>
        <v>1036.9835612892714</v>
      </c>
      <c r="T657" s="21">
        <f t="shared" si="257"/>
        <v>1091.8764026542965</v>
      </c>
      <c r="U657" s="21">
        <f t="shared" si="257"/>
        <v>1170.7295453670508</v>
      </c>
      <c r="V657" s="21">
        <f t="shared" si="257"/>
        <v>1301.8267475060875</v>
      </c>
      <c r="W657" s="21">
        <f t="shared" si="257"/>
        <v>1415.9319375703187</v>
      </c>
      <c r="X657" s="21">
        <f t="shared" si="257"/>
        <v>1625.5206391360998</v>
      </c>
      <c r="Y657" s="21">
        <f t="shared" si="257"/>
        <v>1425.0956401685125</v>
      </c>
      <c r="Z657" s="21">
        <f t="shared" si="257"/>
        <v>1679.0717519058308</v>
      </c>
      <c r="AA657" s="21">
        <f t="shared" si="257"/>
        <v>1685.8660171058443</v>
      </c>
      <c r="AB657" s="21">
        <f t="shared" si="257"/>
        <v>1692.753860936853</v>
      </c>
      <c r="AC657" s="21">
        <f t="shared" si="257"/>
        <v>1551.8532579179368</v>
      </c>
      <c r="AD657" s="21">
        <f t="shared" si="257"/>
        <v>1835.1718326315345</v>
      </c>
      <c r="AE657" s="21">
        <f t="shared" si="257"/>
        <v>1953.9184183930388</v>
      </c>
    </row>
    <row r="658" spans="1:31" x14ac:dyDescent="0.2">
      <c r="A658" s="12" t="s">
        <v>248</v>
      </c>
      <c r="B658" s="7" t="s">
        <v>249</v>
      </c>
      <c r="C658" s="21">
        <f>+C604</f>
        <v>1.6583362353755278</v>
      </c>
      <c r="D658" s="21">
        <f t="shared" ref="D658:AE658" si="258">+D604</f>
        <v>1.652732925615618</v>
      </c>
      <c r="E658" s="21">
        <f t="shared" si="258"/>
        <v>1.7367559618098334</v>
      </c>
      <c r="F658" s="21">
        <f t="shared" si="258"/>
        <v>1.7467986133974209</v>
      </c>
      <c r="G658" s="21">
        <f t="shared" si="258"/>
        <v>2.0124455430897874</v>
      </c>
      <c r="H658" s="21">
        <f t="shared" si="258"/>
        <v>2.2771213350233959</v>
      </c>
      <c r="I658" s="21">
        <f t="shared" si="258"/>
        <v>2.8571679499802118</v>
      </c>
      <c r="J658" s="21">
        <f t="shared" si="258"/>
        <v>4.038585324399075</v>
      </c>
      <c r="K658" s="21">
        <f t="shared" si="258"/>
        <v>4.1253285684840622</v>
      </c>
      <c r="L658" s="21">
        <f t="shared" si="258"/>
        <v>5.5860802051500205</v>
      </c>
      <c r="M658" s="21">
        <f t="shared" si="258"/>
        <v>7.3236412112956266</v>
      </c>
      <c r="N658" s="21">
        <f t="shared" si="258"/>
        <v>10.437424504769925</v>
      </c>
      <c r="O658" s="21">
        <f t="shared" si="258"/>
        <v>10.898620366944327</v>
      </c>
      <c r="P658" s="21">
        <f t="shared" si="258"/>
        <v>14.637084850002937</v>
      </c>
      <c r="Q658" s="21">
        <f t="shared" si="258"/>
        <v>17.823555466436893</v>
      </c>
      <c r="R658" s="21">
        <f t="shared" si="258"/>
        <v>22.538347376828892</v>
      </c>
      <c r="S658" s="21">
        <f t="shared" si="258"/>
        <v>26.209535656953861</v>
      </c>
      <c r="T658" s="21">
        <f t="shared" si="258"/>
        <v>33.752601698759229</v>
      </c>
      <c r="U658" s="21">
        <f t="shared" si="258"/>
        <v>45.563089614246088</v>
      </c>
      <c r="V658" s="21">
        <f t="shared" si="258"/>
        <v>51.866322753661919</v>
      </c>
      <c r="W658" s="21">
        <f t="shared" si="258"/>
        <v>61.797723416914373</v>
      </c>
      <c r="X658" s="21">
        <f t="shared" si="258"/>
        <v>76.786844992948204</v>
      </c>
      <c r="Y658" s="21">
        <f t="shared" si="258"/>
        <v>95.506247262023336</v>
      </c>
      <c r="Z658" s="21">
        <f t="shared" si="258"/>
        <v>104.1236402531858</v>
      </c>
      <c r="AA658" s="21">
        <f t="shared" si="258"/>
        <v>125.33474722068391</v>
      </c>
      <c r="AB658" s="21">
        <f t="shared" si="258"/>
        <v>132.38394787388131</v>
      </c>
      <c r="AC658" s="21">
        <f t="shared" si="258"/>
        <v>148.98576419259481</v>
      </c>
      <c r="AD658" s="21">
        <f t="shared" si="258"/>
        <v>170.39606456536785</v>
      </c>
      <c r="AE658" s="21">
        <f t="shared" si="258"/>
        <v>203.89800888440669</v>
      </c>
    </row>
    <row r="659" spans="1:31" x14ac:dyDescent="0.2">
      <c r="A659" s="12" t="s">
        <v>390</v>
      </c>
      <c r="B659" s="7" t="s">
        <v>391</v>
      </c>
      <c r="C659" s="21">
        <f>+C613</f>
        <v>329.97457875881179</v>
      </c>
      <c r="D659" s="21">
        <f t="shared" ref="D659:AE659" si="259">+D613</f>
        <v>322.89413511711803</v>
      </c>
      <c r="E659" s="21">
        <f t="shared" si="259"/>
        <v>334.07051726378029</v>
      </c>
      <c r="F659" s="21">
        <f t="shared" si="259"/>
        <v>340.47623391729087</v>
      </c>
      <c r="G659" s="21">
        <f t="shared" si="259"/>
        <v>337.90044986588441</v>
      </c>
      <c r="H659" s="21">
        <f t="shared" si="259"/>
        <v>343.92831782135443</v>
      </c>
      <c r="I659" s="21">
        <f t="shared" si="259"/>
        <v>343.36631247972679</v>
      </c>
      <c r="J659" s="21">
        <f t="shared" si="259"/>
        <v>342.38458315245845</v>
      </c>
      <c r="K659" s="21">
        <f t="shared" si="259"/>
        <v>345.15622854775478</v>
      </c>
      <c r="L659" s="21">
        <f t="shared" si="259"/>
        <v>358.58488789058214</v>
      </c>
      <c r="M659" s="21">
        <f t="shared" si="259"/>
        <v>351.01352230674735</v>
      </c>
      <c r="N659" s="21">
        <f t="shared" si="259"/>
        <v>356.91431898069027</v>
      </c>
      <c r="O659" s="21">
        <f t="shared" si="259"/>
        <v>370.53610699162448</v>
      </c>
      <c r="P659" s="21">
        <f t="shared" si="259"/>
        <v>362.86053948917527</v>
      </c>
      <c r="Q659" s="21">
        <f t="shared" si="259"/>
        <v>389.36895416933424</v>
      </c>
      <c r="R659" s="21">
        <f t="shared" si="259"/>
        <v>372.37497171596999</v>
      </c>
      <c r="S659" s="21">
        <f t="shared" si="259"/>
        <v>383.55415124440935</v>
      </c>
      <c r="T659" s="21">
        <f t="shared" si="259"/>
        <v>400.88963433993297</v>
      </c>
      <c r="U659" s="21">
        <f t="shared" si="259"/>
        <v>415.25384819013829</v>
      </c>
      <c r="V659" s="21">
        <f t="shared" si="259"/>
        <v>416.82564759224641</v>
      </c>
      <c r="W659" s="21">
        <f t="shared" si="259"/>
        <v>420.75686610875579</v>
      </c>
      <c r="X659" s="21">
        <f t="shared" si="259"/>
        <v>377.43553173391177</v>
      </c>
      <c r="Y659" s="21">
        <f t="shared" si="259"/>
        <v>345.46003598604096</v>
      </c>
      <c r="Z659" s="21">
        <f t="shared" si="259"/>
        <v>338.96709132247923</v>
      </c>
      <c r="AA659" s="21">
        <f t="shared" si="259"/>
        <v>336.45709036261576</v>
      </c>
      <c r="AB659" s="21">
        <f t="shared" si="259"/>
        <v>332.95530939121721</v>
      </c>
      <c r="AC659" s="21">
        <f t="shared" si="259"/>
        <v>340.20954012791969</v>
      </c>
      <c r="AD659" s="21">
        <f t="shared" si="259"/>
        <v>354.6214652044734</v>
      </c>
      <c r="AE659" s="21">
        <f t="shared" si="259"/>
        <v>368.88780827727641</v>
      </c>
    </row>
    <row r="660" spans="1:31" x14ac:dyDescent="0.2">
      <c r="A660" s="12" t="s">
        <v>548</v>
      </c>
      <c r="B660" s="7" t="s">
        <v>804</v>
      </c>
      <c r="C660" s="21">
        <f>+C624</f>
        <v>220.24707441091132</v>
      </c>
      <c r="D660" s="21">
        <f t="shared" ref="D660:AE660" si="260">+D624</f>
        <v>263.58417367721074</v>
      </c>
      <c r="E660" s="21">
        <f t="shared" si="260"/>
        <v>279.27004516732381</v>
      </c>
      <c r="F660" s="21">
        <f t="shared" si="260"/>
        <v>244.65094312930574</v>
      </c>
      <c r="G660" s="21">
        <f t="shared" si="260"/>
        <v>265.11966393633446</v>
      </c>
      <c r="H660" s="21">
        <f t="shared" si="260"/>
        <v>281.89900803349695</v>
      </c>
      <c r="I660" s="21">
        <f t="shared" si="260"/>
        <v>299.95626750979727</v>
      </c>
      <c r="J660" s="21">
        <f t="shared" si="260"/>
        <v>290.85809223873872</v>
      </c>
      <c r="K660" s="21">
        <f t="shared" si="260"/>
        <v>330.10161762697851</v>
      </c>
      <c r="L660" s="21">
        <f t="shared" si="260"/>
        <v>350.43894628939415</v>
      </c>
      <c r="M660" s="21">
        <f t="shared" si="260"/>
        <v>377.14663210461657</v>
      </c>
      <c r="N660" s="21">
        <f t="shared" si="260"/>
        <v>394.0910971611894</v>
      </c>
      <c r="O660" s="21">
        <f t="shared" si="260"/>
        <v>435.1519738516015</v>
      </c>
      <c r="P660" s="21">
        <f t="shared" si="260"/>
        <v>350.9048387146504</v>
      </c>
      <c r="Q660" s="21">
        <f t="shared" si="260"/>
        <v>297.18078273805475</v>
      </c>
      <c r="R660" s="21">
        <f t="shared" si="260"/>
        <v>334.85469544067092</v>
      </c>
      <c r="S660" s="21">
        <f t="shared" si="260"/>
        <v>305.03578947552489</v>
      </c>
      <c r="T660" s="21">
        <f t="shared" si="260"/>
        <v>332.4576488090716</v>
      </c>
      <c r="U660" s="21">
        <f t="shared" si="260"/>
        <v>307.49282587830095</v>
      </c>
      <c r="V660" s="21">
        <f t="shared" si="260"/>
        <v>300.76694183549517</v>
      </c>
      <c r="W660" s="21">
        <f t="shared" si="260"/>
        <v>287.22084475073541</v>
      </c>
      <c r="X660" s="21">
        <f t="shared" si="260"/>
        <v>-87.534071688726428</v>
      </c>
      <c r="Y660" s="21">
        <f t="shared" si="260"/>
        <v>-165.90003165708035</v>
      </c>
      <c r="Z660" s="21">
        <f t="shared" si="260"/>
        <v>-173.8629118262244</v>
      </c>
      <c r="AA660" s="21">
        <f t="shared" si="260"/>
        <v>-167.73371952327105</v>
      </c>
      <c r="AB660" s="21">
        <f t="shared" si="260"/>
        <v>-185.53240971933661</v>
      </c>
      <c r="AC660" s="21">
        <f t="shared" si="260"/>
        <v>-170.5745649103836</v>
      </c>
      <c r="AD660" s="21">
        <f t="shared" si="260"/>
        <v>-95.603079996068232</v>
      </c>
      <c r="AE660" s="21">
        <f t="shared" si="260"/>
        <v>-138.76861694540025</v>
      </c>
    </row>
    <row r="661" spans="1:31" x14ac:dyDescent="0.2">
      <c r="A661" s="12" t="s">
        <v>721</v>
      </c>
      <c r="B661" s="7" t="s">
        <v>722</v>
      </c>
      <c r="C661" s="21">
        <f>+C633</f>
        <v>68.642513166126449</v>
      </c>
      <c r="D661" s="21">
        <f t="shared" ref="D661:AE661" si="261">+D633</f>
        <v>69.789476143257772</v>
      </c>
      <c r="E661" s="21">
        <f t="shared" si="261"/>
        <v>100.60403161872409</v>
      </c>
      <c r="F661" s="21">
        <f t="shared" si="261"/>
        <v>102.32675239750306</v>
      </c>
      <c r="G661" s="21">
        <f t="shared" si="261"/>
        <v>104.60670394801569</v>
      </c>
      <c r="H661" s="21">
        <f t="shared" si="261"/>
        <v>107.81740043345033</v>
      </c>
      <c r="I661" s="21">
        <f t="shared" si="261"/>
        <v>105.4251057982797</v>
      </c>
      <c r="J661" s="21">
        <f t="shared" si="261"/>
        <v>110.82211200849959</v>
      </c>
      <c r="K661" s="21">
        <f t="shared" si="261"/>
        <v>115.20767409883511</v>
      </c>
      <c r="L661" s="21">
        <f t="shared" si="261"/>
        <v>117.00195419564133</v>
      </c>
      <c r="M661" s="21">
        <f t="shared" si="261"/>
        <v>125.46509542041973</v>
      </c>
      <c r="N661" s="21">
        <f t="shared" si="261"/>
        <v>119.82798454542583</v>
      </c>
      <c r="O661" s="21">
        <f t="shared" si="261"/>
        <v>111.82555065897314</v>
      </c>
      <c r="P661" s="21">
        <f t="shared" si="261"/>
        <v>123.62192290822452</v>
      </c>
      <c r="Q661" s="21">
        <f t="shared" si="261"/>
        <v>140.92354356208304</v>
      </c>
      <c r="R661" s="21">
        <f t="shared" si="261"/>
        <v>124.53114278586651</v>
      </c>
      <c r="S661" s="21">
        <f t="shared" si="261"/>
        <v>139.97173203180532</v>
      </c>
      <c r="T661" s="21">
        <f t="shared" si="261"/>
        <v>147.51877582672603</v>
      </c>
      <c r="U661" s="21">
        <f t="shared" si="261"/>
        <v>153.08921363454095</v>
      </c>
      <c r="V661" s="21">
        <f t="shared" si="261"/>
        <v>147.99765035562251</v>
      </c>
      <c r="W661" s="21">
        <f t="shared" si="261"/>
        <v>160.23702567513135</v>
      </c>
      <c r="X661" s="21">
        <f t="shared" si="261"/>
        <v>165.24686911186626</v>
      </c>
      <c r="Y661" s="21">
        <f t="shared" si="261"/>
        <v>169.29341826220309</v>
      </c>
      <c r="Z661" s="21">
        <f t="shared" si="261"/>
        <v>176.68736207177409</v>
      </c>
      <c r="AA661" s="21">
        <f t="shared" si="261"/>
        <v>194.90293733757321</v>
      </c>
      <c r="AB661" s="21">
        <f t="shared" si="261"/>
        <v>210.9473956435875</v>
      </c>
      <c r="AC661" s="21">
        <f t="shared" si="261"/>
        <v>215.70485411190185</v>
      </c>
      <c r="AD661" s="21">
        <f t="shared" si="261"/>
        <v>225.4088212776598</v>
      </c>
      <c r="AE661" s="21">
        <f t="shared" si="261"/>
        <v>237.16965523919035</v>
      </c>
    </row>
    <row r="663" spans="1:31" x14ac:dyDescent="0.2">
      <c r="A663" s="137" t="s">
        <v>17</v>
      </c>
      <c r="B663" s="137" t="s">
        <v>18</v>
      </c>
      <c r="C663" s="137">
        <v>1990</v>
      </c>
      <c r="D663" s="137">
        <v>1991</v>
      </c>
      <c r="E663" s="137">
        <v>1992</v>
      </c>
      <c r="F663" s="137">
        <v>1993</v>
      </c>
      <c r="G663" s="137">
        <v>1994</v>
      </c>
      <c r="H663" s="137">
        <v>1995</v>
      </c>
      <c r="I663" s="137">
        <v>1996</v>
      </c>
      <c r="J663" s="137">
        <v>1997</v>
      </c>
      <c r="K663" s="137">
        <v>1998</v>
      </c>
      <c r="L663" s="137">
        <v>1999</v>
      </c>
      <c r="M663" s="137">
        <v>2000</v>
      </c>
      <c r="N663" s="137">
        <v>2001</v>
      </c>
      <c r="O663" s="137">
        <v>2002</v>
      </c>
      <c r="P663" s="137">
        <v>2003</v>
      </c>
      <c r="Q663" s="137">
        <v>2004</v>
      </c>
      <c r="R663" s="137">
        <v>2005</v>
      </c>
      <c r="S663" s="137">
        <v>2006</v>
      </c>
      <c r="T663" s="137">
        <v>2007</v>
      </c>
      <c r="U663" s="137">
        <v>2008</v>
      </c>
      <c r="V663" s="137">
        <v>2009</v>
      </c>
      <c r="W663" s="137">
        <v>2010</v>
      </c>
      <c r="X663" s="137">
        <v>2011</v>
      </c>
      <c r="Y663" s="137">
        <v>2012</v>
      </c>
      <c r="Z663" s="137">
        <v>2013</v>
      </c>
      <c r="AA663" s="137">
        <v>2014</v>
      </c>
      <c r="AB663" s="137">
        <v>2015</v>
      </c>
      <c r="AC663" s="137">
        <v>2016</v>
      </c>
      <c r="AD663" s="137">
        <v>2017</v>
      </c>
      <c r="AE663" s="137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3">
        <v>0</v>
      </c>
      <c r="AE668" s="143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  <row r="682" ht="10.5" customHeight="1" x14ac:dyDescent="0.2"/>
  </sheetData>
  <conditionalFormatting sqref="C2:AE2">
    <cfRule type="cellIs" dxfId="177" priority="368" operator="equal">
      <formula>0</formula>
    </cfRule>
  </conditionalFormatting>
  <conditionalFormatting sqref="A425:B426 A430:B431 A434:B437 A427:A429">
    <cfRule type="cellIs" dxfId="176" priority="127" operator="lessThan">
      <formula>0</formula>
    </cfRule>
  </conditionalFormatting>
  <conditionalFormatting sqref="A432:B433">
    <cfRule type="cellIs" dxfId="175" priority="126" operator="lessThan">
      <formula>0</formula>
    </cfRule>
  </conditionalFormatting>
  <conditionalFormatting sqref="B555 A576:B581">
    <cfRule type="cellIs" dxfId="174" priority="125" operator="lessThan">
      <formula>0</formula>
    </cfRule>
  </conditionalFormatting>
  <conditionalFormatting sqref="A633:B638 B624">
    <cfRule type="cellIs" dxfId="173" priority="124" operator="lessThan">
      <formula>0</formula>
    </cfRule>
  </conditionalFormatting>
  <conditionalFormatting sqref="A661:B661">
    <cfRule type="cellIs" dxfId="172" priority="123" operator="lessThan">
      <formula>0</formula>
    </cfRule>
  </conditionalFormatting>
  <conditionalFormatting sqref="B659:B660">
    <cfRule type="cellIs" dxfId="171" priority="122" operator="lessThan">
      <formula>0</formula>
    </cfRule>
  </conditionalFormatting>
  <conditionalFormatting sqref="B613">
    <cfRule type="cellIs" dxfId="170" priority="121" operator="lessThan">
      <formula>0</formula>
    </cfRule>
  </conditionalFormatting>
  <conditionalFormatting sqref="C434 C431 C425:C426">
    <cfRule type="cellIs" dxfId="169" priority="120" operator="lessThan">
      <formula>0</formula>
    </cfRule>
  </conditionalFormatting>
  <conditionalFormatting sqref="C613">
    <cfRule type="cellIs" dxfId="168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67" priority="117" operator="lessThan">
      <formula>0</formula>
    </cfRule>
  </conditionalFormatting>
  <conditionalFormatting sqref="C633 C624">
    <cfRule type="cellIs" dxfId="166" priority="115" operator="lessThan">
      <formula>0</formula>
    </cfRule>
  </conditionalFormatting>
  <conditionalFormatting sqref="C315">
    <cfRule type="cellIs" dxfId="165" priority="113" operator="lessThan">
      <formula>0</formula>
    </cfRule>
  </conditionalFormatting>
  <conditionalFormatting sqref="C328">
    <cfRule type="cellIs" dxfId="164" priority="114" operator="lessThan">
      <formula>0</formula>
    </cfRule>
  </conditionalFormatting>
  <conditionalFormatting sqref="C252">
    <cfRule type="cellIs" dxfId="163" priority="101" operator="lessThan">
      <formula>0</formula>
    </cfRule>
  </conditionalFormatting>
  <conditionalFormatting sqref="C195">
    <cfRule type="cellIs" dxfId="162" priority="112" operator="lessThan">
      <formula>0</formula>
    </cfRule>
  </conditionalFormatting>
  <conditionalFormatting sqref="C202">
    <cfRule type="cellIs" dxfId="161" priority="111" operator="lessThan">
      <formula>0</formula>
    </cfRule>
  </conditionalFormatting>
  <conditionalFormatting sqref="C206">
    <cfRule type="cellIs" dxfId="160" priority="110" operator="lessThan">
      <formula>0</formula>
    </cfRule>
  </conditionalFormatting>
  <conditionalFormatting sqref="C213">
    <cfRule type="cellIs" dxfId="159" priority="109" operator="lessThan">
      <formula>0</formula>
    </cfRule>
  </conditionalFormatting>
  <conditionalFormatting sqref="C216:C217">
    <cfRule type="cellIs" dxfId="158" priority="108" operator="lessThan">
      <formula>0</formula>
    </cfRule>
  </conditionalFormatting>
  <conditionalFormatting sqref="C219">
    <cfRule type="cellIs" dxfId="157" priority="107" operator="lessThan">
      <formula>0</formula>
    </cfRule>
  </conditionalFormatting>
  <conditionalFormatting sqref="C226">
    <cfRule type="cellIs" dxfId="156" priority="106" operator="lessThan">
      <formula>0</formula>
    </cfRule>
  </conditionalFormatting>
  <conditionalFormatting sqref="C230">
    <cfRule type="cellIs" dxfId="155" priority="105" operator="lessThan">
      <formula>0</formula>
    </cfRule>
  </conditionalFormatting>
  <conditionalFormatting sqref="C237">
    <cfRule type="cellIs" dxfId="154" priority="104" operator="lessThan">
      <formula>0</formula>
    </cfRule>
  </conditionalFormatting>
  <conditionalFormatting sqref="C240">
    <cfRule type="cellIs" dxfId="153" priority="103" operator="lessThan">
      <formula>0</formula>
    </cfRule>
  </conditionalFormatting>
  <conditionalFormatting sqref="C244">
    <cfRule type="cellIs" dxfId="152" priority="102" operator="lessThan">
      <formula>0</formula>
    </cfRule>
  </conditionalFormatting>
  <conditionalFormatting sqref="C257:C258">
    <cfRule type="cellIs" dxfId="151" priority="100" operator="lessThan">
      <formula>0</formula>
    </cfRule>
  </conditionalFormatting>
  <conditionalFormatting sqref="C260">
    <cfRule type="cellIs" dxfId="150" priority="99" operator="lessThan">
      <formula>0</formula>
    </cfRule>
  </conditionalFormatting>
  <conditionalFormatting sqref="C269:C270">
    <cfRule type="cellIs" dxfId="149" priority="98" operator="lessThan">
      <formula>0</formula>
    </cfRule>
  </conditionalFormatting>
  <conditionalFormatting sqref="C272">
    <cfRule type="cellIs" dxfId="148" priority="97" operator="lessThan">
      <formula>0</formula>
    </cfRule>
  </conditionalFormatting>
  <conditionalFormatting sqref="C277">
    <cfRule type="cellIs" dxfId="147" priority="96" operator="lessThan">
      <formula>0</formula>
    </cfRule>
  </conditionalFormatting>
  <conditionalFormatting sqref="C279">
    <cfRule type="cellIs" dxfId="146" priority="95" operator="lessThan">
      <formula>0</formula>
    </cfRule>
  </conditionalFormatting>
  <conditionalFormatting sqref="C287">
    <cfRule type="cellIs" dxfId="145" priority="94" operator="lessThan">
      <formula>0</formula>
    </cfRule>
  </conditionalFormatting>
  <conditionalFormatting sqref="C291">
    <cfRule type="cellIs" dxfId="144" priority="93" operator="lessThan">
      <formula>0</formula>
    </cfRule>
  </conditionalFormatting>
  <conditionalFormatting sqref="C453">
    <cfRule type="cellIs" dxfId="143" priority="88" operator="lessThan">
      <formula>0</formula>
    </cfRule>
  </conditionalFormatting>
  <conditionalFormatting sqref="C453">
    <cfRule type="cellIs" dxfId="142" priority="86" operator="equal">
      <formula>0</formula>
    </cfRule>
    <cfRule type="cellIs" dxfId="141" priority="87" operator="equal">
      <formula>0</formula>
    </cfRule>
  </conditionalFormatting>
  <conditionalFormatting sqref="C191:C193">
    <cfRule type="cellIs" dxfId="140" priority="85" operator="lessThan">
      <formula>0</formula>
    </cfRule>
  </conditionalFormatting>
  <conditionalFormatting sqref="C597">
    <cfRule type="cellIs" dxfId="139" priority="83" operator="lessThan">
      <formula>0</formula>
    </cfRule>
  </conditionalFormatting>
  <conditionalFormatting sqref="C597">
    <cfRule type="cellIs" dxfId="138" priority="81" operator="equal">
      <formula>0</formula>
    </cfRule>
    <cfRule type="cellIs" dxfId="137" priority="82" operator="equal">
      <formula>0</formula>
    </cfRule>
  </conditionalFormatting>
  <conditionalFormatting sqref="C654">
    <cfRule type="cellIs" dxfId="136" priority="80" operator="lessThan">
      <formula>0</formula>
    </cfRule>
  </conditionalFormatting>
  <conditionalFormatting sqref="C654">
    <cfRule type="cellIs" dxfId="135" priority="78" operator="equal">
      <formula>0</formula>
    </cfRule>
    <cfRule type="cellIs" dxfId="134" priority="79" operator="equal">
      <formula>0</formula>
    </cfRule>
  </conditionalFormatting>
  <conditionalFormatting sqref="C355">
    <cfRule type="cellIs" dxfId="133" priority="77" operator="lessThan">
      <formula>0</formula>
    </cfRule>
  </conditionalFormatting>
  <conditionalFormatting sqref="C367">
    <cfRule type="cellIs" dxfId="132" priority="76" operator="lessThan">
      <formula>0</formula>
    </cfRule>
  </conditionalFormatting>
  <conditionalFormatting sqref="C566:C567">
    <cfRule type="cellIs" dxfId="131" priority="71" operator="lessThan">
      <formula>0</formula>
    </cfRule>
  </conditionalFormatting>
  <conditionalFormatting sqref="C555:C556 C571 C568 C565 C562 C559 C574:C577">
    <cfRule type="cellIs" dxfId="130" priority="75" operator="lessThan">
      <formula>0</formula>
    </cfRule>
  </conditionalFormatting>
  <conditionalFormatting sqref="C557:C558">
    <cfRule type="cellIs" dxfId="129" priority="74" operator="lessThan">
      <formula>0</formula>
    </cfRule>
  </conditionalFormatting>
  <conditionalFormatting sqref="C560:C561">
    <cfRule type="cellIs" dxfId="128" priority="73" operator="lessThan">
      <formula>0</formula>
    </cfRule>
  </conditionalFormatting>
  <conditionalFormatting sqref="C563:C564">
    <cfRule type="cellIs" dxfId="127" priority="72" operator="lessThan">
      <formula>0</formula>
    </cfRule>
  </conditionalFormatting>
  <conditionalFormatting sqref="C569:C570">
    <cfRule type="cellIs" dxfId="126" priority="70" operator="lessThan">
      <formula>0</formula>
    </cfRule>
  </conditionalFormatting>
  <conditionalFormatting sqref="C572:C573">
    <cfRule type="cellIs" dxfId="125" priority="69" operator="lessThan">
      <formula>0</formula>
    </cfRule>
  </conditionalFormatting>
  <conditionalFormatting sqref="C578:C579">
    <cfRule type="cellIs" dxfId="124" priority="68" operator="lessThan">
      <formula>0</formula>
    </cfRule>
  </conditionalFormatting>
  <conditionalFormatting sqref="C585:C586">
    <cfRule type="cellIs" dxfId="123" priority="67" operator="lessThan">
      <formula>0</formula>
    </cfRule>
  </conditionalFormatting>
  <conditionalFormatting sqref="C541 C549:C554 C544:C545">
    <cfRule type="cellIs" dxfId="122" priority="66" operator="lessThan">
      <formula>0</formula>
    </cfRule>
  </conditionalFormatting>
  <conditionalFormatting sqref="C524">
    <cfRule type="cellIs" dxfId="121" priority="65" operator="lessThan">
      <formula>0</formula>
    </cfRule>
  </conditionalFormatting>
  <conditionalFormatting sqref="C526:C540">
    <cfRule type="cellIs" dxfId="120" priority="64" operator="lessThan">
      <formula>0</formula>
    </cfRule>
  </conditionalFormatting>
  <conditionalFormatting sqref="C525">
    <cfRule type="cellIs" dxfId="119" priority="63" operator="lessThan">
      <formula>0</formula>
    </cfRule>
  </conditionalFormatting>
  <conditionalFormatting sqref="C542">
    <cfRule type="cellIs" dxfId="118" priority="62" operator="lessThan">
      <formula>0</formula>
    </cfRule>
  </conditionalFormatting>
  <conditionalFormatting sqref="C543">
    <cfRule type="cellIs" dxfId="117" priority="61" operator="lessThan">
      <formula>0</formula>
    </cfRule>
  </conditionalFormatting>
  <conditionalFormatting sqref="C580:C581">
    <cfRule type="cellIs" dxfId="116" priority="60" operator="lessThan">
      <formula>0</formula>
    </cfRule>
  </conditionalFormatting>
  <conditionalFormatting sqref="D434:AE434 D431:AE431 D425:AE426">
    <cfRule type="cellIs" dxfId="115" priority="59" operator="lessThan">
      <formula>0</formula>
    </cfRule>
  </conditionalFormatting>
  <conditionalFormatting sqref="D613:AE613">
    <cfRule type="cellIs" dxfId="114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13" priority="57" operator="lessThan">
      <formula>0</formula>
    </cfRule>
  </conditionalFormatting>
  <conditionalFormatting sqref="D633:AE633 D624:AE624">
    <cfRule type="cellIs" dxfId="112" priority="56" operator="lessThan">
      <formula>0</formula>
    </cfRule>
  </conditionalFormatting>
  <conditionalFormatting sqref="D315:AE315">
    <cfRule type="cellIs" dxfId="111" priority="54" operator="lessThan">
      <formula>0</formula>
    </cfRule>
  </conditionalFormatting>
  <conditionalFormatting sqref="D328:AE328">
    <cfRule type="cellIs" dxfId="110" priority="55" operator="lessThan">
      <formula>0</formula>
    </cfRule>
  </conditionalFormatting>
  <conditionalFormatting sqref="D252:AE252">
    <cfRule type="cellIs" dxfId="109" priority="42" operator="lessThan">
      <formula>0</formula>
    </cfRule>
  </conditionalFormatting>
  <conditionalFormatting sqref="D195:AE195">
    <cfRule type="cellIs" dxfId="108" priority="53" operator="lessThan">
      <formula>0</formula>
    </cfRule>
  </conditionalFormatting>
  <conditionalFormatting sqref="D202:AE202">
    <cfRule type="cellIs" dxfId="107" priority="52" operator="lessThan">
      <formula>0</formula>
    </cfRule>
  </conditionalFormatting>
  <conditionalFormatting sqref="D206:AE206">
    <cfRule type="cellIs" dxfId="106" priority="51" operator="lessThan">
      <formula>0</formula>
    </cfRule>
  </conditionalFormatting>
  <conditionalFormatting sqref="D213:AE213">
    <cfRule type="cellIs" dxfId="105" priority="50" operator="lessThan">
      <formula>0</formula>
    </cfRule>
  </conditionalFormatting>
  <conditionalFormatting sqref="D216:AE217">
    <cfRule type="cellIs" dxfId="104" priority="49" operator="lessThan">
      <formula>0</formula>
    </cfRule>
  </conditionalFormatting>
  <conditionalFormatting sqref="D219:AE219">
    <cfRule type="cellIs" dxfId="103" priority="48" operator="lessThan">
      <formula>0</formula>
    </cfRule>
  </conditionalFormatting>
  <conditionalFormatting sqref="D226:AE226">
    <cfRule type="cellIs" dxfId="102" priority="47" operator="lessThan">
      <formula>0</formula>
    </cfRule>
  </conditionalFormatting>
  <conditionalFormatting sqref="D230:AE230">
    <cfRule type="cellIs" dxfId="101" priority="46" operator="lessThan">
      <formula>0</formula>
    </cfRule>
  </conditionalFormatting>
  <conditionalFormatting sqref="D237:AE237">
    <cfRule type="cellIs" dxfId="100" priority="45" operator="lessThan">
      <formula>0</formula>
    </cfRule>
  </conditionalFormatting>
  <conditionalFormatting sqref="D240:AE240">
    <cfRule type="cellIs" dxfId="99" priority="44" operator="lessThan">
      <formula>0</formula>
    </cfRule>
  </conditionalFormatting>
  <conditionalFormatting sqref="D244:AE244">
    <cfRule type="cellIs" dxfId="98" priority="43" operator="lessThan">
      <formula>0</formula>
    </cfRule>
  </conditionalFormatting>
  <conditionalFormatting sqref="D257:AE258">
    <cfRule type="cellIs" dxfId="97" priority="41" operator="lessThan">
      <formula>0</formula>
    </cfRule>
  </conditionalFormatting>
  <conditionalFormatting sqref="D260:AE260">
    <cfRule type="cellIs" dxfId="96" priority="40" operator="lessThan">
      <formula>0</formula>
    </cfRule>
  </conditionalFormatting>
  <conditionalFormatting sqref="D269:AE270">
    <cfRule type="cellIs" dxfId="95" priority="39" operator="lessThan">
      <formula>0</formula>
    </cfRule>
  </conditionalFormatting>
  <conditionalFormatting sqref="D272:AE272">
    <cfRule type="cellIs" dxfId="94" priority="38" operator="lessThan">
      <formula>0</formula>
    </cfRule>
  </conditionalFormatting>
  <conditionalFormatting sqref="D277:AE277">
    <cfRule type="cellIs" dxfId="93" priority="37" operator="lessThan">
      <formula>0</formula>
    </cfRule>
  </conditionalFormatting>
  <conditionalFormatting sqref="D279:AE279">
    <cfRule type="cellIs" dxfId="92" priority="36" operator="lessThan">
      <formula>0</formula>
    </cfRule>
  </conditionalFormatting>
  <conditionalFormatting sqref="D287:AE287">
    <cfRule type="cellIs" dxfId="91" priority="35" operator="lessThan">
      <formula>0</formula>
    </cfRule>
  </conditionalFormatting>
  <conditionalFormatting sqref="D291:AE291">
    <cfRule type="cellIs" dxfId="90" priority="34" operator="lessThan">
      <formula>0</formula>
    </cfRule>
  </conditionalFormatting>
  <conditionalFormatting sqref="D453:AE453">
    <cfRule type="cellIs" dxfId="89" priority="33" operator="lessThan">
      <formula>0</formula>
    </cfRule>
  </conditionalFormatting>
  <conditionalFormatting sqref="D453:AE453">
    <cfRule type="cellIs" dxfId="88" priority="31" operator="equal">
      <formula>0</formula>
    </cfRule>
    <cfRule type="cellIs" dxfId="87" priority="32" operator="equal">
      <formula>0</formula>
    </cfRule>
  </conditionalFormatting>
  <conditionalFormatting sqref="D191:AE193">
    <cfRule type="cellIs" dxfId="86" priority="30" operator="lessThan">
      <formula>0</formula>
    </cfRule>
  </conditionalFormatting>
  <conditionalFormatting sqref="D597:AE597">
    <cfRule type="cellIs" dxfId="85" priority="29" operator="lessThan">
      <formula>0</formula>
    </cfRule>
  </conditionalFormatting>
  <conditionalFormatting sqref="D597:AE597">
    <cfRule type="cellIs" dxfId="84" priority="27" operator="equal">
      <formula>0</formula>
    </cfRule>
    <cfRule type="cellIs" dxfId="83" priority="28" operator="equal">
      <formula>0</formula>
    </cfRule>
  </conditionalFormatting>
  <conditionalFormatting sqref="D654:AE654">
    <cfRule type="cellIs" dxfId="82" priority="26" operator="lessThan">
      <formula>0</formula>
    </cfRule>
  </conditionalFormatting>
  <conditionalFormatting sqref="D654:AE654">
    <cfRule type="cellIs" dxfId="81" priority="24" operator="equal">
      <formula>0</formula>
    </cfRule>
    <cfRule type="cellIs" dxfId="80" priority="25" operator="equal">
      <formula>0</formula>
    </cfRule>
  </conditionalFormatting>
  <conditionalFormatting sqref="D355:AE355">
    <cfRule type="cellIs" dxfId="79" priority="23" operator="lessThan">
      <formula>0</formula>
    </cfRule>
  </conditionalFormatting>
  <conditionalFormatting sqref="D367:AE367">
    <cfRule type="cellIs" dxfId="78" priority="22" operator="lessThan">
      <formula>0</formula>
    </cfRule>
  </conditionalFormatting>
  <conditionalFormatting sqref="D566:AE567">
    <cfRule type="cellIs" dxfId="77" priority="17" operator="lessThan">
      <formula>0</formula>
    </cfRule>
  </conditionalFormatting>
  <conditionalFormatting sqref="D555:AE556 D571:AE571 D568:AE568 D565:AE565 D562:AE562 D559:AE559 D574:AE577">
    <cfRule type="cellIs" dxfId="76" priority="21" operator="lessThan">
      <formula>0</formula>
    </cfRule>
  </conditionalFormatting>
  <conditionalFormatting sqref="D557:AE558">
    <cfRule type="cellIs" dxfId="75" priority="20" operator="lessThan">
      <formula>0</formula>
    </cfRule>
  </conditionalFormatting>
  <conditionalFormatting sqref="D560:AE561">
    <cfRule type="cellIs" dxfId="74" priority="19" operator="lessThan">
      <formula>0</formula>
    </cfRule>
  </conditionalFormatting>
  <conditionalFormatting sqref="D563:AE564">
    <cfRule type="cellIs" dxfId="73" priority="18" operator="lessThan">
      <formula>0</formula>
    </cfRule>
  </conditionalFormatting>
  <conditionalFormatting sqref="D569:AE570">
    <cfRule type="cellIs" dxfId="72" priority="16" operator="lessThan">
      <formula>0</formula>
    </cfRule>
  </conditionalFormatting>
  <conditionalFormatting sqref="D572:AE573">
    <cfRule type="cellIs" dxfId="71" priority="15" operator="lessThan">
      <formula>0</formula>
    </cfRule>
  </conditionalFormatting>
  <conditionalFormatting sqref="D578:AE579">
    <cfRule type="cellIs" dxfId="70" priority="14" operator="lessThan">
      <formula>0</formula>
    </cfRule>
  </conditionalFormatting>
  <conditionalFormatting sqref="D585:AE586">
    <cfRule type="cellIs" dxfId="69" priority="13" operator="lessThan">
      <formula>0</formula>
    </cfRule>
  </conditionalFormatting>
  <conditionalFormatting sqref="D541:AE541 D549:AE554 D544:AE545">
    <cfRule type="cellIs" dxfId="68" priority="12" operator="lessThan">
      <formula>0</formula>
    </cfRule>
  </conditionalFormatting>
  <conditionalFormatting sqref="D524:AE524">
    <cfRule type="cellIs" dxfId="67" priority="11" operator="lessThan">
      <formula>0</formula>
    </cfRule>
  </conditionalFormatting>
  <conditionalFormatting sqref="D526:AE540">
    <cfRule type="cellIs" dxfId="66" priority="10" operator="lessThan">
      <formula>0</formula>
    </cfRule>
  </conditionalFormatting>
  <conditionalFormatting sqref="D525:AE525">
    <cfRule type="cellIs" dxfId="65" priority="9" operator="lessThan">
      <formula>0</formula>
    </cfRule>
  </conditionalFormatting>
  <conditionalFormatting sqref="D542:AE542">
    <cfRule type="cellIs" dxfId="64" priority="8" operator="lessThan">
      <formula>0</formula>
    </cfRule>
  </conditionalFormatting>
  <conditionalFormatting sqref="D543:AE543">
    <cfRule type="cellIs" dxfId="63" priority="7" operator="lessThan">
      <formula>0</formula>
    </cfRule>
  </conditionalFormatting>
  <conditionalFormatting sqref="D580:AE581">
    <cfRule type="cellIs" dxfId="62" priority="6" operator="lessThan">
      <formula>0</formula>
    </cfRule>
  </conditionalFormatting>
  <conditionalFormatting sqref="C625:AE631">
    <cfRule type="cellIs" dxfId="61" priority="5" operator="lessThan">
      <formula>0</formula>
    </cfRule>
  </conditionalFormatting>
  <conditionalFormatting sqref="C4:AE4">
    <cfRule type="cellIs" dxfId="60" priority="4" operator="lessThan">
      <formula>0</formula>
    </cfRule>
  </conditionalFormatting>
  <conditionalFormatting sqref="A669:B669">
    <cfRule type="cellIs" dxfId="59" priority="3" operator="lessThan">
      <formula>0</formula>
    </cfRule>
  </conditionalFormatting>
  <conditionalFormatting sqref="B667:B668">
    <cfRule type="cellIs" dxfId="58" priority="2" operator="lessThan">
      <formula>0</formula>
    </cfRule>
  </conditionalFormatting>
  <conditionalFormatting sqref="C665:AE669">
    <cfRule type="cellIs" dxfId="57" priority="1" operator="not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zoomScale="70" zoomScaleNormal="70" workbookViewId="0">
      <selection activeCell="AJ21" sqref="AJ21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921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922</v>
      </c>
      <c r="C4" s="21">
        <f>+'CO2'!C656+'abs CO2'!C656</f>
        <v>713.76393513052358</v>
      </c>
      <c r="D4" s="21">
        <f>+'CO2'!D656+'abs CO2'!D656</f>
        <v>762.50064197307233</v>
      </c>
      <c r="E4" s="21">
        <f>+'CO2'!E656+'abs CO2'!E656</f>
        <v>819.84370929876638</v>
      </c>
      <c r="F4" s="21">
        <f>+'CO2'!F656+'abs CO2'!F656</f>
        <v>870.32548310390666</v>
      </c>
      <c r="G4" s="21">
        <f>+'CO2'!G656+'abs CO2'!G656</f>
        <v>962.24649452081917</v>
      </c>
      <c r="H4" s="21">
        <f>+'CO2'!H656+'abs CO2'!H656</f>
        <v>1001.0710694558502</v>
      </c>
      <c r="I4" s="21">
        <f>+'CO2'!I656+'abs CO2'!I656</f>
        <v>1041.8311426169307</v>
      </c>
      <c r="J4" s="21">
        <f>+'CO2'!J656+'abs CO2'!J656</f>
        <v>1157.6463815958507</v>
      </c>
      <c r="K4" s="21">
        <f>+'CO2'!K656+'abs CO2'!K656</f>
        <v>1184.555968694149</v>
      </c>
      <c r="L4" s="21">
        <f>+'CO2'!L656+'abs CO2'!L656</f>
        <v>1217.9546707057102</v>
      </c>
      <c r="M4" s="21">
        <f>+'CO2'!M656+'abs CO2'!M656</f>
        <v>1250.4214216299226</v>
      </c>
      <c r="N4" s="21">
        <f>+'CO2'!N656+'abs CO2'!N656</f>
        <v>1347.8468881823012</v>
      </c>
      <c r="O4" s="21">
        <f>+'CO2'!O656+'abs CO2'!O656</f>
        <v>1385.0710485822678</v>
      </c>
      <c r="P4" s="21">
        <f>+'CO2'!P656+'abs CO2'!P656</f>
        <v>1249.7443035501433</v>
      </c>
      <c r="Q4" s="21">
        <f>+'CO2'!Q656+'abs CO2'!Q656</f>
        <v>1161.8631472965908</v>
      </c>
      <c r="R4" s="21">
        <f>+'CO2'!R656+'abs CO2'!R656</f>
        <v>1306.5529324389374</v>
      </c>
      <c r="S4" s="21">
        <f>+'CO2'!S656+'abs CO2'!S656</f>
        <v>1347.4871167161996</v>
      </c>
      <c r="T4" s="21">
        <f>+'CO2'!T656+'abs CO2'!T656</f>
        <v>1427.6782977921102</v>
      </c>
      <c r="U4" s="21">
        <f>+'CO2'!U656+'abs CO2'!U656</f>
        <v>1482.7490210454503</v>
      </c>
      <c r="V4" s="21">
        <f>+'CO2'!V656+'abs CO2'!V656</f>
        <v>1601.5932463447489</v>
      </c>
      <c r="W4" s="21">
        <f>+'CO2'!W656+'abs CO2'!W656</f>
        <v>1707.087872451445</v>
      </c>
      <c r="X4" s="21">
        <f>+'CO2'!X656+'abs CO2'!X656</f>
        <v>1540.5733296131914</v>
      </c>
      <c r="Y4" s="21">
        <f>+'CO2'!Y656+'abs CO2'!Y656</f>
        <v>1261.7292847285223</v>
      </c>
      <c r="Z4" s="21">
        <f>+'CO2'!Z656+'abs CO2'!Z656</f>
        <v>1506.8793396213466</v>
      </c>
      <c r="AA4" s="21">
        <f>+'CO2'!AA656+'abs CO2'!AA656</f>
        <v>1518.292426554802</v>
      </c>
      <c r="AB4" s="21">
        <f>+'CO2'!AB656+'abs CO2'!AB656</f>
        <v>1513.0146404454151</v>
      </c>
      <c r="AC4" s="21">
        <f>+'CO2'!AC656+'abs CO2'!AC656</f>
        <v>1377.6004575967863</v>
      </c>
      <c r="AD4" s="21">
        <f>+'CO2'!AD656+'abs CO2'!AD656</f>
        <v>1729.9413938842508</v>
      </c>
      <c r="AE4" s="21">
        <f>+'CO2'!AE656+'abs CO2'!AE656</f>
        <v>1809.3147541917531</v>
      </c>
    </row>
    <row r="5" spans="1:31" x14ac:dyDescent="0.2">
      <c r="B5" s="3" t="s">
        <v>234</v>
      </c>
      <c r="C5" s="21">
        <f>+'CH4'!C656*PCG!$C$5</f>
        <v>200.32585419282759</v>
      </c>
      <c r="D5" s="21">
        <f>+'CH4'!D656*PCG!$C$5</f>
        <v>200.75021872485053</v>
      </c>
      <c r="E5" s="21">
        <f>+'CH4'!E656*PCG!$C$5</f>
        <v>222.95015198644904</v>
      </c>
      <c r="F5" s="21">
        <f>+'CH4'!F656*PCG!$C$5</f>
        <v>224.5260956664043</v>
      </c>
      <c r="G5" s="21">
        <f>+'CH4'!G656*PCG!$C$5</f>
        <v>228.3955729564112</v>
      </c>
      <c r="H5" s="21">
        <f>+'CH4'!H656*PCG!$C$5</f>
        <v>229.0429801313727</v>
      </c>
      <c r="I5" s="21">
        <f>+'CH4'!I656*PCG!$C$5</f>
        <v>224.37461033627341</v>
      </c>
      <c r="J5" s="21">
        <f>+'CH4'!J656*PCG!$C$5</f>
        <v>231.25133214477654</v>
      </c>
      <c r="K5" s="21">
        <f>+'CH4'!K656*PCG!$C$5</f>
        <v>235.55324296387622</v>
      </c>
      <c r="L5" s="21">
        <f>+'CH4'!L656*PCG!$C$5</f>
        <v>238.04814105478843</v>
      </c>
      <c r="M5" s="21">
        <f>+'CH4'!M656*PCG!$C$5</f>
        <v>245.97683645327683</v>
      </c>
      <c r="N5" s="21">
        <f>+'CH4'!N656*PCG!$C$5</f>
        <v>250.22897839602871</v>
      </c>
      <c r="O5" s="21">
        <f>+'CH4'!O656*PCG!$C$5</f>
        <v>246.81414259195572</v>
      </c>
      <c r="P5" s="21">
        <f>+'CH4'!P656*PCG!$C$5</f>
        <v>259.92094469926786</v>
      </c>
      <c r="Q5" s="21">
        <f>+'CH4'!Q656*PCG!$C$5</f>
        <v>277.62262178225239</v>
      </c>
      <c r="R5" s="21">
        <f>+'CH4'!R656*PCG!$C$5</f>
        <v>267.48912707276764</v>
      </c>
      <c r="S5" s="21">
        <f>+'CH4'!S656*PCG!$C$5</f>
        <v>283.46202228511174</v>
      </c>
      <c r="T5" s="21">
        <f>+'CH4'!T656*PCG!$C$5</f>
        <v>293.26446849993408</v>
      </c>
      <c r="U5" s="21">
        <f>+'CH4'!U656*PCG!$C$5</f>
        <v>297.31982757511742</v>
      </c>
      <c r="V5" s="21">
        <f>+'CH4'!V656*PCG!$C$5</f>
        <v>290.55767236657533</v>
      </c>
      <c r="W5" s="21">
        <f>+'CH4'!W656*PCG!$C$5</f>
        <v>301.83799751030517</v>
      </c>
      <c r="X5" s="21">
        <f>+'CH4'!X656*PCG!$C$5</f>
        <v>297.64262518172097</v>
      </c>
      <c r="Y5" s="21">
        <f>+'CH4'!Y656*PCG!$C$5</f>
        <v>297.36056084248207</v>
      </c>
      <c r="Z5" s="21">
        <f>+'CH4'!Z656*PCG!$C$5</f>
        <v>300.89162537010566</v>
      </c>
      <c r="AA5" s="21">
        <f>+'CH4'!AA656*PCG!$C$5</f>
        <v>313.98703186164323</v>
      </c>
      <c r="AB5" s="21">
        <f>+'CH4'!AB656*PCG!$C$5</f>
        <v>321.63814313806262</v>
      </c>
      <c r="AC5" s="21">
        <f>+'CH4'!AC656*PCG!$C$5</f>
        <v>331.52428794650325</v>
      </c>
      <c r="AD5" s="21">
        <f>+'CH4'!AD656*PCG!$C$5</f>
        <v>347.28241858355534</v>
      </c>
      <c r="AE5" s="21">
        <f>+'CH4'!AE656*PCG!$C$5</f>
        <v>359.4569443657785</v>
      </c>
    </row>
    <row r="6" spans="1:31" x14ac:dyDescent="0.2">
      <c r="B6" s="3" t="s">
        <v>235</v>
      </c>
      <c r="C6" s="21">
        <f>+N2O!C656*PCG!$C$6</f>
        <v>197.77056167576302</v>
      </c>
      <c r="D6" s="21">
        <f>+N2O!D656*PCG!$C$6</f>
        <v>190.49683866395497</v>
      </c>
      <c r="E6" s="21">
        <f>+N2O!E656*PCG!$C$6</f>
        <v>209.19314676324262</v>
      </c>
      <c r="F6" s="21">
        <f>+N2O!F656*PCG!$C$6</f>
        <v>216.87752871281765</v>
      </c>
      <c r="G6" s="21">
        <f>+N2O!G656*PCG!$C$6</f>
        <v>216.25860426264265</v>
      </c>
      <c r="H6" s="21">
        <f>+N2O!H656*PCG!$C$6</f>
        <v>222.91030171902779</v>
      </c>
      <c r="I6" s="21">
        <f>+N2O!I656*PCG!$C$6</f>
        <v>219.23073595154193</v>
      </c>
      <c r="J6" s="21">
        <f>+N2O!J656*PCG!$C$6</f>
        <v>223.79787279913535</v>
      </c>
      <c r="K6" s="21">
        <f>+N2O!K656*PCG!$C$6</f>
        <v>224.88307885224748</v>
      </c>
      <c r="L6" s="21">
        <f>+N2O!L656*PCG!$C$6</f>
        <v>235.53038556217891</v>
      </c>
      <c r="M6" s="21">
        <f>+N2O!M656*PCG!$C$6</f>
        <v>226.06775617405415</v>
      </c>
      <c r="N6" s="21">
        <f>+N2O!N656*PCG!$C$6</f>
        <v>224.28425318238837</v>
      </c>
      <c r="O6" s="21">
        <f>+N2O!O656*PCG!$C$6</f>
        <v>231.5078992121189</v>
      </c>
      <c r="P6" s="21">
        <f>+N2O!P656*PCG!$C$6</f>
        <v>220.86499128241437</v>
      </c>
      <c r="Q6" s="21">
        <f>+N2O!Q656*PCG!$C$6</f>
        <v>245.74848040705101</v>
      </c>
      <c r="R6" s="21">
        <f>+N2O!R656*PCG!$C$6</f>
        <v>228.91592491877051</v>
      </c>
      <c r="S6" s="21">
        <f>+N2O!S656*PCG!$C$6</f>
        <v>237.28553961024394</v>
      </c>
      <c r="T6" s="21">
        <f>+N2O!T656*PCG!$C$6</f>
        <v>254.6437784043116</v>
      </c>
      <c r="U6" s="21">
        <f>+N2O!U656*PCG!$C$6</f>
        <v>269.57336131272666</v>
      </c>
      <c r="V6" s="21">
        <f>+N2O!V656*PCG!$C$6</f>
        <v>278.43238973669509</v>
      </c>
      <c r="W6" s="21">
        <f>+N2O!W656*PCG!$C$6</f>
        <v>278.72216061289129</v>
      </c>
      <c r="X6" s="21">
        <f>+N2O!X656*PCG!$C$6</f>
        <v>246.71975448777272</v>
      </c>
      <c r="Y6" s="21">
        <f>+N2O!Y656*PCG!$C$6</f>
        <v>219.35928613236587</v>
      </c>
      <c r="Z6" s="21">
        <f>+N2O!Z656*PCG!$C$6</f>
        <v>217.79575644054415</v>
      </c>
      <c r="AA6" s="21">
        <f>+N2O!AA656*PCG!$C$6</f>
        <v>223.14796975113464</v>
      </c>
      <c r="AB6" s="21">
        <f>+N2O!AB656*PCG!$C$6</f>
        <v>222.53224782015812</v>
      </c>
      <c r="AC6" s="21">
        <f>+N2O!AC656*PCG!$C$6</f>
        <v>233.41239653599288</v>
      </c>
      <c r="AD6" s="21">
        <f>+N2O!AD656*PCG!$C$6</f>
        <v>247.77968076203473</v>
      </c>
      <c r="AE6" s="21">
        <f>+N2O!AE656*PCG!$C$6</f>
        <v>258.39060358643951</v>
      </c>
    </row>
    <row r="7" spans="1:31" x14ac:dyDescent="0.2">
      <c r="B7" s="3" t="s">
        <v>236</v>
      </c>
      <c r="C7" s="21">
        <f>+SUM(C8:C10)</f>
        <v>0</v>
      </c>
      <c r="D7" s="21">
        <f t="shared" ref="D7:AE7" si="0">+SUM(D8:D10)</f>
        <v>3.705975250604497E-5</v>
      </c>
      <c r="E7" s="21">
        <f t="shared" si="0"/>
        <v>3.2105324902596637E-4</v>
      </c>
      <c r="F7" s="21">
        <f t="shared" si="0"/>
        <v>1.7425222798101846E-3</v>
      </c>
      <c r="G7" s="21">
        <f t="shared" si="0"/>
        <v>0.19026364784078612</v>
      </c>
      <c r="H7" s="21">
        <f t="shared" si="0"/>
        <v>0.42703269951998657</v>
      </c>
      <c r="I7" s="21">
        <f t="shared" si="0"/>
        <v>0.93305277972605416</v>
      </c>
      <c r="J7" s="21">
        <f t="shared" si="0"/>
        <v>2.0854399268491948</v>
      </c>
      <c r="K7" s="21">
        <f t="shared" si="0"/>
        <v>2.1586104794779852</v>
      </c>
      <c r="L7" s="21">
        <f t="shared" si="0"/>
        <v>3.7713818981605107</v>
      </c>
      <c r="M7" s="21">
        <f t="shared" si="0"/>
        <v>5.2618627087775582</v>
      </c>
      <c r="N7" s="21">
        <f t="shared" si="0"/>
        <v>8.3321496144639209</v>
      </c>
      <c r="O7" s="21">
        <f t="shared" si="0"/>
        <v>8.7494050765354139</v>
      </c>
      <c r="P7" s="21">
        <f t="shared" si="0"/>
        <v>12.412294260327011</v>
      </c>
      <c r="Q7" s="21">
        <f t="shared" si="0"/>
        <v>15.439608635738844</v>
      </c>
      <c r="R7" s="21">
        <f t="shared" si="0"/>
        <v>20.003708037991089</v>
      </c>
      <c r="S7" s="21">
        <f t="shared" si="0"/>
        <v>23.520091086409856</v>
      </c>
      <c r="T7" s="21">
        <f t="shared" si="0"/>
        <v>30.908518632430159</v>
      </c>
      <c r="U7" s="21">
        <f t="shared" si="0"/>
        <v>42.486312750982961</v>
      </c>
      <c r="V7" s="21">
        <f t="shared" si="0"/>
        <v>48.700001595093951</v>
      </c>
      <c r="W7" s="21">
        <f t="shared" si="0"/>
        <v>58.296366947213969</v>
      </c>
      <c r="X7" s="21">
        <f t="shared" si="0"/>
        <v>72.520104003414588</v>
      </c>
      <c r="Y7" s="21">
        <f t="shared" si="0"/>
        <v>91.006178318329489</v>
      </c>
      <c r="Z7" s="21">
        <f t="shared" si="0"/>
        <v>99.420212295048728</v>
      </c>
      <c r="AA7" s="21">
        <f t="shared" si="0"/>
        <v>119.39964433586621</v>
      </c>
      <c r="AB7" s="21">
        <f t="shared" si="0"/>
        <v>126.32307272256634</v>
      </c>
      <c r="AC7" s="21">
        <f t="shared" si="0"/>
        <v>143.64170936068714</v>
      </c>
      <c r="AD7" s="21">
        <f t="shared" si="0"/>
        <v>164.9916104531267</v>
      </c>
      <c r="AE7" s="21">
        <f t="shared" si="0"/>
        <v>197.94297170454087</v>
      </c>
    </row>
    <row r="8" spans="1:31" x14ac:dyDescent="0.2">
      <c r="B8" s="14" t="s">
        <v>237</v>
      </c>
      <c r="C8" s="21">
        <f>+HFC!C656</f>
        <v>0</v>
      </c>
      <c r="D8" s="21">
        <f>+HFC!D656</f>
        <v>3.705975250604497E-5</v>
      </c>
      <c r="E8" s="21">
        <f>+HFC!E656</f>
        <v>3.2105324902596637E-4</v>
      </c>
      <c r="F8" s="21">
        <f>+HFC!F656</f>
        <v>1.7425222798101846E-3</v>
      </c>
      <c r="G8" s="21">
        <f>+HFC!G656</f>
        <v>0.19026364784078612</v>
      </c>
      <c r="H8" s="21">
        <f>+HFC!H656</f>
        <v>0.42703269951998657</v>
      </c>
      <c r="I8" s="21">
        <f>+HFC!I656</f>
        <v>0.93305277972605416</v>
      </c>
      <c r="J8" s="21">
        <f>+HFC!J656</f>
        <v>2.0854399268491948</v>
      </c>
      <c r="K8" s="21">
        <f>+HFC!K656</f>
        <v>2.1586104794779852</v>
      </c>
      <c r="L8" s="21">
        <f>+HFC!L656</f>
        <v>3.7713818981605107</v>
      </c>
      <c r="M8" s="21">
        <f>+HFC!M656</f>
        <v>5.2618627087775582</v>
      </c>
      <c r="N8" s="21">
        <f>+HFC!N656</f>
        <v>8.3321496144639209</v>
      </c>
      <c r="O8" s="21">
        <f>+HFC!O656</f>
        <v>8.7494050765354139</v>
      </c>
      <c r="P8" s="21">
        <f>+HFC!P656</f>
        <v>12.412294260327011</v>
      </c>
      <c r="Q8" s="21">
        <f>+HFC!Q656</f>
        <v>15.439608635738844</v>
      </c>
      <c r="R8" s="21">
        <f>+HFC!R656</f>
        <v>20.003708037991089</v>
      </c>
      <c r="S8" s="21">
        <f>+HFC!S656</f>
        <v>23.520091086409856</v>
      </c>
      <c r="T8" s="21">
        <f>+HFC!T656</f>
        <v>30.908518632430159</v>
      </c>
      <c r="U8" s="21">
        <f>+HFC!U656</f>
        <v>42.486312750982961</v>
      </c>
      <c r="V8" s="21">
        <f>+HFC!V656</f>
        <v>48.700001595093951</v>
      </c>
      <c r="W8" s="21">
        <f>+HFC!W656</f>
        <v>58.296366947213969</v>
      </c>
      <c r="X8" s="21">
        <f>+HFC!X656</f>
        <v>72.520104003414588</v>
      </c>
      <c r="Y8" s="21">
        <f>+HFC!Y656</f>
        <v>91.006178318329489</v>
      </c>
      <c r="Z8" s="21">
        <f>+HFC!Z656</f>
        <v>99.420212295048728</v>
      </c>
      <c r="AA8" s="21">
        <f>+HFC!AA656</f>
        <v>116.62051890785833</v>
      </c>
      <c r="AB8" s="21">
        <f>+HFC!AB656</f>
        <v>123.39589873120298</v>
      </c>
      <c r="AC8" s="21">
        <f>+HFC!AC656</f>
        <v>141.19070987565044</v>
      </c>
      <c r="AD8" s="21">
        <f>+HFC!AD656</f>
        <v>162.29377813419791</v>
      </c>
      <c r="AE8" s="21">
        <f>+HFC!AE656</f>
        <v>195.37956310971248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0</v>
      </c>
      <c r="D10" s="21">
        <f>+'SF6'!D656</f>
        <v>0</v>
      </c>
      <c r="E10" s="21">
        <f>+'SF6'!E656</f>
        <v>0</v>
      </c>
      <c r="F10" s="21">
        <f>+'SF6'!F656</f>
        <v>0</v>
      </c>
      <c r="G10" s="21">
        <f>+'SF6'!G656</f>
        <v>0</v>
      </c>
      <c r="H10" s="21">
        <f>+'SF6'!H656</f>
        <v>0</v>
      </c>
      <c r="I10" s="21">
        <f>+'SF6'!I656</f>
        <v>0</v>
      </c>
      <c r="J10" s="21">
        <f>+'SF6'!J656</f>
        <v>0</v>
      </c>
      <c r="K10" s="21">
        <f>+'SF6'!K656</f>
        <v>0</v>
      </c>
      <c r="L10" s="21">
        <f>+'SF6'!L656</f>
        <v>0</v>
      </c>
      <c r="M10" s="21">
        <f>+'SF6'!M656</f>
        <v>0</v>
      </c>
      <c r="N10" s="21">
        <f>+'SF6'!N656</f>
        <v>0</v>
      </c>
      <c r="O10" s="21">
        <f>+'SF6'!O656</f>
        <v>0</v>
      </c>
      <c r="P10" s="21">
        <f>+'SF6'!P656</f>
        <v>0</v>
      </c>
      <c r="Q10" s="21">
        <f>+'SF6'!Q656</f>
        <v>0</v>
      </c>
      <c r="R10" s="21">
        <f>+'SF6'!R656</f>
        <v>0</v>
      </c>
      <c r="S10" s="21">
        <f>+'SF6'!S656</f>
        <v>0</v>
      </c>
      <c r="T10" s="21">
        <f>+'SF6'!T656</f>
        <v>0</v>
      </c>
      <c r="U10" s="21">
        <f>+'SF6'!U656</f>
        <v>0</v>
      </c>
      <c r="V10" s="21">
        <f>+'SF6'!V656</f>
        <v>0</v>
      </c>
      <c r="W10" s="21">
        <f>+'SF6'!W656</f>
        <v>0</v>
      </c>
      <c r="X10" s="21">
        <f>+'SF6'!X656</f>
        <v>0</v>
      </c>
      <c r="Y10" s="21">
        <f>+'SF6'!Y656</f>
        <v>0</v>
      </c>
      <c r="Z10" s="21">
        <f>+'SF6'!Z656</f>
        <v>0</v>
      </c>
      <c r="AA10" s="21">
        <f>+'SF6'!AA656</f>
        <v>2.7791254280078896</v>
      </c>
      <c r="AB10" s="21">
        <f>+'SF6'!AB656</f>
        <v>2.9271739913633561</v>
      </c>
      <c r="AC10" s="21">
        <f>+'SF6'!AC656</f>
        <v>2.4509994850367023</v>
      </c>
      <c r="AD10" s="21">
        <f>+'SF6'!AD656</f>
        <v>2.6978323189287883</v>
      </c>
      <c r="AE10" s="21">
        <f>+'SF6'!AE656</f>
        <v>2.5634085948283798</v>
      </c>
    </row>
    <row r="11" spans="1:31" x14ac:dyDescent="0.2">
      <c r="B11" s="15" t="s">
        <v>240</v>
      </c>
      <c r="C11" s="28">
        <f>+SUM(C4:C7)</f>
        <v>1111.8603509991142</v>
      </c>
      <c r="D11" s="28">
        <f t="shared" ref="D11:AE11" si="1">+SUM(D4:D7)</f>
        <v>1153.7477364216304</v>
      </c>
      <c r="E11" s="28">
        <f t="shared" si="1"/>
        <v>1251.987329101707</v>
      </c>
      <c r="F11" s="28">
        <f t="shared" si="1"/>
        <v>1311.7308500054082</v>
      </c>
      <c r="G11" s="28">
        <f t="shared" si="1"/>
        <v>1407.0909353877137</v>
      </c>
      <c r="H11" s="28">
        <f t="shared" si="1"/>
        <v>1453.4513840057705</v>
      </c>
      <c r="I11" s="28">
        <f t="shared" si="1"/>
        <v>1486.3695416844721</v>
      </c>
      <c r="J11" s="28">
        <f t="shared" si="1"/>
        <v>1614.7810264666118</v>
      </c>
      <c r="K11" s="28">
        <f t="shared" si="1"/>
        <v>1647.1509009897509</v>
      </c>
      <c r="L11" s="28">
        <f t="shared" si="1"/>
        <v>1695.3045792208381</v>
      </c>
      <c r="M11" s="28">
        <f t="shared" si="1"/>
        <v>1727.7278769660311</v>
      </c>
      <c r="N11" s="28">
        <f t="shared" si="1"/>
        <v>1830.6922693751821</v>
      </c>
      <c r="O11" s="28">
        <f t="shared" si="1"/>
        <v>1872.1424954628778</v>
      </c>
      <c r="P11" s="28">
        <f t="shared" si="1"/>
        <v>1742.9425337921525</v>
      </c>
      <c r="Q11" s="28">
        <f t="shared" si="1"/>
        <v>1700.6738581216327</v>
      </c>
      <c r="R11" s="28">
        <f t="shared" si="1"/>
        <v>1822.9616924684667</v>
      </c>
      <c r="S11" s="28">
        <f t="shared" si="1"/>
        <v>1891.754769697965</v>
      </c>
      <c r="T11" s="28">
        <f t="shared" si="1"/>
        <v>2006.495063328786</v>
      </c>
      <c r="U11" s="28">
        <f t="shared" si="1"/>
        <v>2092.1285226842774</v>
      </c>
      <c r="V11" s="28">
        <f t="shared" si="1"/>
        <v>2219.283310043113</v>
      </c>
      <c r="W11" s="28">
        <f t="shared" si="1"/>
        <v>2345.9443975218555</v>
      </c>
      <c r="X11" s="28">
        <f t="shared" si="1"/>
        <v>2157.4558132860993</v>
      </c>
      <c r="Y11" s="28">
        <f t="shared" si="1"/>
        <v>1869.4553100216999</v>
      </c>
      <c r="Z11" s="28">
        <f t="shared" si="1"/>
        <v>2124.9869337270452</v>
      </c>
      <c r="AA11" s="28">
        <f t="shared" si="1"/>
        <v>2174.8270725034458</v>
      </c>
      <c r="AB11" s="28">
        <f t="shared" si="1"/>
        <v>2183.5081041262024</v>
      </c>
      <c r="AC11" s="28">
        <f t="shared" si="1"/>
        <v>2086.1788514399695</v>
      </c>
      <c r="AD11" s="28">
        <f t="shared" si="1"/>
        <v>2489.9951036829675</v>
      </c>
      <c r="AE11" s="28">
        <f t="shared" si="1"/>
        <v>2625.1052738485118</v>
      </c>
    </row>
    <row r="12" spans="1:31" x14ac:dyDescent="0.2">
      <c r="C12" s="30">
        <f>+C11-CO2eq!C656</f>
        <v>0</v>
      </c>
      <c r="D12" s="91">
        <f>+D11-CO2eq!D656</f>
        <v>0</v>
      </c>
      <c r="E12" s="91">
        <f>+E11-CO2eq!E656</f>
        <v>0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921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476.00080071982552</v>
      </c>
      <c r="D24" s="21">
        <f>+'CO2'!D657</f>
        <v>479.38944572079356</v>
      </c>
      <c r="E24" s="21">
        <f>+'CO2'!E657</f>
        <v>519.2235435496741</v>
      </c>
      <c r="F24" s="21">
        <f>+'CO2'!F657</f>
        <v>604.55082910803083</v>
      </c>
      <c r="G24" s="21">
        <f>+'CO2'!G657</f>
        <v>677.74059943049224</v>
      </c>
      <c r="H24" s="21">
        <f>+'CO2'!H657</f>
        <v>697.0722997173807</v>
      </c>
      <c r="I24" s="21">
        <f>+'CO2'!I657</f>
        <v>712.96929764974595</v>
      </c>
      <c r="J24" s="21">
        <f>+'CO2'!J657</f>
        <v>845.46476834381838</v>
      </c>
      <c r="K24" s="21">
        <f>+'CO2'!K657</f>
        <v>830.7295088320576</v>
      </c>
      <c r="L24" s="21">
        <f>+'CO2'!L657</f>
        <v>840.9510647760959</v>
      </c>
      <c r="M24" s="21">
        <f>+'CO2'!M657</f>
        <v>843.8514915025205</v>
      </c>
      <c r="N24" s="21">
        <f>+'CO2'!N657</f>
        <v>926.81743614904178</v>
      </c>
      <c r="O24" s="21">
        <f>+'CO2'!O657</f>
        <v>920.42405438103526</v>
      </c>
      <c r="P24" s="21">
        <f>+'CO2'!P657</f>
        <v>867.33666883399678</v>
      </c>
      <c r="Q24" s="21">
        <f>+'CO2'!Q657</f>
        <v>831.2783674859096</v>
      </c>
      <c r="R24" s="21">
        <f>+'CO2'!R657</f>
        <v>943.50379458229349</v>
      </c>
      <c r="S24" s="21">
        <f>+'CO2'!S657</f>
        <v>1011.2242927558358</v>
      </c>
      <c r="T24" s="21">
        <f>+'CO2'!T657</f>
        <v>1064.2945119549436</v>
      </c>
      <c r="U24" s="21">
        <f>+'CO2'!U657</f>
        <v>1141.1019259249049</v>
      </c>
      <c r="V24" s="21">
        <f>+'CO2'!V657</f>
        <v>1270.1426917813319</v>
      </c>
      <c r="W24" s="21">
        <f>+'CO2'!W657</f>
        <v>1382.467072343055</v>
      </c>
      <c r="X24" s="21">
        <f>+'CO2'!X657</f>
        <v>1590.3155513180047</v>
      </c>
      <c r="Y24" s="21">
        <f>+'CO2'!Y657</f>
        <v>1389.5951974675309</v>
      </c>
      <c r="Z24" s="21">
        <f>+'CO2'!Z657</f>
        <v>1640.1940240821032</v>
      </c>
      <c r="AA24" s="21">
        <f>+'CO2'!AA657</f>
        <v>1645.9295092095413</v>
      </c>
      <c r="AB24" s="21">
        <f>+'CO2'!AB657</f>
        <v>1652.9270539197573</v>
      </c>
      <c r="AC24" s="21">
        <f>+'CO2'!AC657</f>
        <v>1510.0105760833667</v>
      </c>
      <c r="AD24" s="21">
        <f>+'CO2'!AD657</f>
        <v>1791.4697609442676</v>
      </c>
      <c r="AE24" s="21">
        <f>+'CO2'!AE657</f>
        <v>1908.3291703517668</v>
      </c>
    </row>
    <row r="25" spans="1:31" x14ac:dyDescent="0.2">
      <c r="B25" s="3" t="s">
        <v>234</v>
      </c>
      <c r="C25" s="21">
        <f>+'CH4'!C657*PCG!$C$5</f>
        <v>9.4326245958946391</v>
      </c>
      <c r="D25" s="21">
        <f>+'CH4'!D657*PCG!$C$5</f>
        <v>10.308431753825378</v>
      </c>
      <c r="E25" s="21">
        <f>+'CH4'!E657*PCG!$C$5</f>
        <v>10.412815940944013</v>
      </c>
      <c r="F25" s="21">
        <f>+'CH4'!F657*PCG!$C$5</f>
        <v>10.579151451110103</v>
      </c>
      <c r="G25" s="21">
        <f>+'CH4'!G657*PCG!$C$5</f>
        <v>11.462393978113431</v>
      </c>
      <c r="H25" s="21">
        <f>+'CH4'!H657*PCG!$C$5</f>
        <v>11.283130322141849</v>
      </c>
      <c r="I25" s="21">
        <f>+'CH4'!I657*PCG!$C$5</f>
        <v>11.688673046696453</v>
      </c>
      <c r="J25" s="21">
        <f>+'CH4'!J657*PCG!$C$5</f>
        <v>10.303817860671298</v>
      </c>
      <c r="K25" s="21">
        <f>+'CH4'!K657*PCG!$C$5</f>
        <v>10.196644955388736</v>
      </c>
      <c r="L25" s="21">
        <f>+'CH4'!L657*PCG!$C$5</f>
        <v>10.305208588870826</v>
      </c>
      <c r="M25" s="21">
        <f>+'CH4'!M657*PCG!$C$5</f>
        <v>10.146715988702388</v>
      </c>
      <c r="N25" s="21">
        <f>+'CH4'!N657*PCG!$C$5</f>
        <v>10.020329536517275</v>
      </c>
      <c r="O25" s="21">
        <f>+'CH4'!O657*PCG!$C$5</f>
        <v>10.248692968162834</v>
      </c>
      <c r="P25" s="21">
        <f>+'CH4'!P657*PCG!$C$5</f>
        <v>10.274676779751172</v>
      </c>
      <c r="Q25" s="21">
        <f>+'CH4'!Q657*PCG!$C$5</f>
        <v>10.483436932686065</v>
      </c>
      <c r="R25" s="21">
        <f>+'CH4'!R657*PCG!$C$5</f>
        <v>10.427519394735818</v>
      </c>
      <c r="S25" s="21">
        <f>+'CH4'!S657*PCG!$C$5</f>
        <v>10.374727636491576</v>
      </c>
      <c r="T25" s="21">
        <f>+'CH4'!T657*PCG!$C$5</f>
        <v>10.826455443878471</v>
      </c>
      <c r="U25" s="21">
        <f>+'CH4'!U657*PCG!$C$5</f>
        <v>11.446864712715902</v>
      </c>
      <c r="V25" s="21">
        <f>+'CH4'!V657*PCG!$C$5</f>
        <v>12.088781907954715</v>
      </c>
      <c r="W25" s="21">
        <f>+'CH4'!W657*PCG!$C$5</f>
        <v>12.517231902032464</v>
      </c>
      <c r="X25" s="21">
        <f>+'CH4'!X657*PCG!$C$5</f>
        <v>12.479784214506463</v>
      </c>
      <c r="Y25" s="21">
        <f>+'CH4'!Y657*PCG!$C$5</f>
        <v>12.52670176068451</v>
      </c>
      <c r="Z25" s="21">
        <f>+'CH4'!Z657*PCG!$C$5</f>
        <v>13.221298502496667</v>
      </c>
      <c r="AA25" s="21">
        <f>+'CH4'!AA657*PCG!$C$5</f>
        <v>14.345966269510505</v>
      </c>
      <c r="AB25" s="21">
        <f>+'CH4'!AB657*PCG!$C$5</f>
        <v>12.972587244614143</v>
      </c>
      <c r="AC25" s="21">
        <f>+'CH4'!AC657*PCG!$C$5</f>
        <v>14.112334047313141</v>
      </c>
      <c r="AD25" s="21">
        <f>+'CH4'!AD657*PCG!$C$5</f>
        <v>14.529909511356735</v>
      </c>
      <c r="AE25" s="21">
        <f>+'CH4'!AE657*PCG!$C$5</f>
        <v>15.0148690660629</v>
      </c>
    </row>
    <row r="26" spans="1:31" x14ac:dyDescent="0.2">
      <c r="B26" s="3" t="s">
        <v>235</v>
      </c>
      <c r="C26" s="21">
        <f>+N2O!C657*PCG!$C$6</f>
        <v>5.9044231121688622</v>
      </c>
      <c r="D26" s="21">
        <f>+N2O!D657*PCG!$C$6</f>
        <v>6.1293410838093454</v>
      </c>
      <c r="E26" s="21">
        <f>+N2O!E657*PCG!$C$6</f>
        <v>6.669619599450809</v>
      </c>
      <c r="F26" s="21">
        <f>+N2O!F657*PCG!$C$6</f>
        <v>7.4001413887706073</v>
      </c>
      <c r="G26" s="21">
        <f>+N2O!G657*PCG!$C$6</f>
        <v>8.2486786857838954</v>
      </c>
      <c r="H26" s="21">
        <f>+N2O!H657*PCG!$C$6</f>
        <v>9.1741063429230429</v>
      </c>
      <c r="I26" s="21">
        <f>+N2O!I657*PCG!$C$6</f>
        <v>10.106717250245627</v>
      </c>
      <c r="J26" s="21">
        <f>+N2O!J657*PCG!$C$6</f>
        <v>10.909067538026344</v>
      </c>
      <c r="K26" s="21">
        <f>+N2O!K657*PCG!$C$6</f>
        <v>11.633898360251997</v>
      </c>
      <c r="L26" s="21">
        <f>+N2O!L657*PCG!$C$6</f>
        <v>12.436437275103843</v>
      </c>
      <c r="M26" s="21">
        <f>+N2O!M657*PCG!$C$6</f>
        <v>12.780778431729271</v>
      </c>
      <c r="N26" s="21">
        <f>+N2O!N657*PCG!$C$6</f>
        <v>12.583678497547996</v>
      </c>
      <c r="O26" s="21">
        <f>+N2O!O657*PCG!$C$6</f>
        <v>13.057496244536161</v>
      </c>
      <c r="P26" s="21">
        <f>+N2O!P657*PCG!$C$6</f>
        <v>13.306802216351157</v>
      </c>
      <c r="Q26" s="21">
        <f>+N2O!Q657*PCG!$C$6</f>
        <v>13.615217767128126</v>
      </c>
      <c r="R26" s="21">
        <f>+N2O!R657*PCG!$C$6</f>
        <v>14.731221172100973</v>
      </c>
      <c r="S26" s="21">
        <f>+N2O!S657*PCG!$C$6</f>
        <v>15.384540896944058</v>
      </c>
      <c r="T26" s="21">
        <f>+N2O!T657*PCG!$C$6</f>
        <v>16.755435255474648</v>
      </c>
      <c r="U26" s="21">
        <f>+N2O!U657*PCG!$C$6</f>
        <v>18.180754729429996</v>
      </c>
      <c r="V26" s="21">
        <f>+N2O!V657*PCG!$C$6</f>
        <v>19.595273816800614</v>
      </c>
      <c r="W26" s="21">
        <f>+N2O!W657*PCG!$C$6</f>
        <v>20.947633325231241</v>
      </c>
      <c r="X26" s="21">
        <f>+N2O!X657*PCG!$C$6</f>
        <v>22.725303603588696</v>
      </c>
      <c r="Y26" s="21">
        <f>+N2O!Y657*PCG!$C$6</f>
        <v>22.973740940297194</v>
      </c>
      <c r="Z26" s="21">
        <f>+N2O!Z657*PCG!$C$6</f>
        <v>25.656429321230831</v>
      </c>
      <c r="AA26" s="21">
        <f>+N2O!AA657*PCG!$C$6</f>
        <v>25.590541626792557</v>
      </c>
      <c r="AB26" s="21">
        <f>+N2O!AB657*PCG!$C$6</f>
        <v>26.854219772481294</v>
      </c>
      <c r="AC26" s="21">
        <f>+N2O!AC657*PCG!$C$6</f>
        <v>27.730347787256825</v>
      </c>
      <c r="AD26" s="21">
        <f>+N2O!AD657*PCG!$C$6</f>
        <v>29.172162175910373</v>
      </c>
      <c r="AE26" s="21">
        <f>+N2O!AE657*PCG!$C$6</f>
        <v>30.574378975209164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491.33784842788901</v>
      </c>
      <c r="D31" s="28">
        <f t="shared" ref="D31:AE31" si="3">+SUM(D24:D27)</f>
        <v>495.82721855842829</v>
      </c>
      <c r="E31" s="28">
        <f t="shared" si="3"/>
        <v>536.30597909006894</v>
      </c>
      <c r="F31" s="28">
        <f t="shared" si="3"/>
        <v>622.53012194791154</v>
      </c>
      <c r="G31" s="28">
        <f t="shared" si="3"/>
        <v>697.45167209438966</v>
      </c>
      <c r="H31" s="28">
        <f t="shared" si="3"/>
        <v>717.5295363824456</v>
      </c>
      <c r="I31" s="28">
        <f t="shared" si="3"/>
        <v>734.76468794668801</v>
      </c>
      <c r="J31" s="28">
        <f t="shared" si="3"/>
        <v>866.67765374251599</v>
      </c>
      <c r="K31" s="28">
        <f t="shared" si="3"/>
        <v>852.56005214769834</v>
      </c>
      <c r="L31" s="28">
        <f t="shared" si="3"/>
        <v>863.69271064007057</v>
      </c>
      <c r="M31" s="28">
        <f t="shared" si="3"/>
        <v>866.77898592295207</v>
      </c>
      <c r="N31" s="28">
        <f t="shared" si="3"/>
        <v>949.42144418310704</v>
      </c>
      <c r="O31" s="28">
        <f t="shared" si="3"/>
        <v>943.73024359373426</v>
      </c>
      <c r="P31" s="28">
        <f t="shared" si="3"/>
        <v>890.91814783009909</v>
      </c>
      <c r="Q31" s="28">
        <f t="shared" si="3"/>
        <v>855.37702218572383</v>
      </c>
      <c r="R31" s="28">
        <f t="shared" si="3"/>
        <v>968.66253514913024</v>
      </c>
      <c r="S31" s="28">
        <f t="shared" si="3"/>
        <v>1036.9835612892714</v>
      </c>
      <c r="T31" s="28">
        <f t="shared" si="3"/>
        <v>1091.8764026542967</v>
      </c>
      <c r="U31" s="28">
        <f t="shared" si="3"/>
        <v>1170.7295453670508</v>
      </c>
      <c r="V31" s="28">
        <f t="shared" si="3"/>
        <v>1301.826747506087</v>
      </c>
      <c r="W31" s="28">
        <f t="shared" si="3"/>
        <v>1415.9319375703187</v>
      </c>
      <c r="X31" s="28">
        <f t="shared" si="3"/>
        <v>1625.5206391360998</v>
      </c>
      <c r="Y31" s="28">
        <f t="shared" si="3"/>
        <v>1425.0956401685125</v>
      </c>
      <c r="Z31" s="28">
        <f t="shared" si="3"/>
        <v>1679.0717519058308</v>
      </c>
      <c r="AA31" s="28">
        <f t="shared" si="3"/>
        <v>1685.8660171058443</v>
      </c>
      <c r="AB31" s="28">
        <f t="shared" si="3"/>
        <v>1692.7538609368526</v>
      </c>
      <c r="AC31" s="28">
        <f t="shared" si="3"/>
        <v>1551.8532579179366</v>
      </c>
      <c r="AD31" s="28">
        <f t="shared" si="3"/>
        <v>1835.1718326315347</v>
      </c>
      <c r="AE31" s="28">
        <f t="shared" si="3"/>
        <v>1953.9184183930388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1.6327364047385231</v>
      </c>
      <c r="D44" s="21">
        <f>+'CO2'!D658</f>
        <v>1.6270960352261072</v>
      </c>
      <c r="E44" s="21">
        <f>+'CO2'!E658</f>
        <v>1.7108350779238028</v>
      </c>
      <c r="F44" s="21">
        <f>+'CO2'!F658</f>
        <v>1.7194562604806061</v>
      </c>
      <c r="G44" s="21">
        <f>+'CO2'!G658</f>
        <v>1.7965820646119965</v>
      </c>
      <c r="H44" s="21">
        <f>+'CO2'!H658</f>
        <v>1.8244888048664045</v>
      </c>
      <c r="I44" s="21">
        <f>+'CO2'!I658</f>
        <v>1.8985153396171532</v>
      </c>
      <c r="J44" s="21">
        <f>+'CO2'!J658</f>
        <v>1.9275455669128756</v>
      </c>
      <c r="K44" s="21">
        <f>+'CO2'!K658</f>
        <v>1.9411182583690714</v>
      </c>
      <c r="L44" s="21">
        <f>+'CO2'!L658</f>
        <v>1.7890984763525046</v>
      </c>
      <c r="M44" s="21">
        <f>+'CO2'!M658</f>
        <v>2.0361786718810633</v>
      </c>
      <c r="N44" s="21">
        <f>+'CO2'!N658</f>
        <v>2.0796750596690003</v>
      </c>
      <c r="O44" s="21">
        <f>+'CO2'!O658</f>
        <v>2.1236154597719095</v>
      </c>
      <c r="P44" s="21">
        <f>+'CO2'!P658</f>
        <v>2.1991019080398497</v>
      </c>
      <c r="Q44" s="21">
        <f>+'CO2'!Q658</f>
        <v>2.3581663903574892</v>
      </c>
      <c r="R44" s="21">
        <f>+'CO2'!R658</f>
        <v>2.5087574084101263</v>
      </c>
      <c r="S44" s="21">
        <f>+'CO2'!S658</f>
        <v>2.6634553256578268</v>
      </c>
      <c r="T44" s="21">
        <f>+'CO2'!T658</f>
        <v>2.817993223085109</v>
      </c>
      <c r="U44" s="21">
        <f>+'CO2'!U658</f>
        <v>3.050575060447156</v>
      </c>
      <c r="V44" s="21">
        <f>+'CO2'!V658</f>
        <v>3.1399874128613434</v>
      </c>
      <c r="W44" s="21">
        <f>+'CO2'!W658</f>
        <v>3.4748777468728322</v>
      </c>
      <c r="X44" s="21">
        <f>+'CO2'!X658</f>
        <v>4.2401152700441695</v>
      </c>
      <c r="Y44" s="21">
        <f>+'CO2'!Y658</f>
        <v>4.477724505498065</v>
      </c>
      <c r="Z44" s="21">
        <f>+'CO2'!Z658</f>
        <v>4.6854001574302897</v>
      </c>
      <c r="AA44" s="21">
        <f>+'CO2'!AA658</f>
        <v>5.91580331111538</v>
      </c>
      <c r="AB44" s="21">
        <f>+'CO2'!AB658</f>
        <v>6.0402938187611674</v>
      </c>
      <c r="AC44" s="21">
        <f>+'CO2'!AC658</f>
        <v>5.3273189834743304</v>
      </c>
      <c r="AD44" s="21">
        <f>+'CO2'!AD658</f>
        <v>5.3907657757264023</v>
      </c>
      <c r="AE44" s="21">
        <f>+'CO2'!AE658</f>
        <v>5.9444386614949076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2.5599830637004679E-2</v>
      </c>
      <c r="D46" s="21">
        <f>+N2O!D658*PCG!$C$6</f>
        <v>2.5599830637004682E-2</v>
      </c>
      <c r="E46" s="21">
        <f>+N2O!E658*PCG!$C$6</f>
        <v>2.5599830637004682E-2</v>
      </c>
      <c r="F46" s="21">
        <f>+N2O!F658*PCG!$C$6</f>
        <v>2.5599830637004679E-2</v>
      </c>
      <c r="G46" s="21">
        <f>+N2O!G658*PCG!$C$6</f>
        <v>2.5599830637004682E-2</v>
      </c>
      <c r="H46" s="21">
        <f>+N2O!H658*PCG!$C$6</f>
        <v>2.5599830637004675E-2</v>
      </c>
      <c r="I46" s="21">
        <f>+N2O!I658*PCG!$C$6</f>
        <v>2.5599830637004679E-2</v>
      </c>
      <c r="J46" s="21">
        <f>+N2O!J658*PCG!$C$6</f>
        <v>2.5599830637004675E-2</v>
      </c>
      <c r="K46" s="21">
        <f>+N2O!K658*PCG!$C$6</f>
        <v>2.5599830637004675E-2</v>
      </c>
      <c r="L46" s="21">
        <f>+N2O!L658*PCG!$C$6</f>
        <v>2.5599830637004675E-2</v>
      </c>
      <c r="M46" s="21">
        <f>+N2O!M658*PCG!$C$6</f>
        <v>2.5599830637004679E-2</v>
      </c>
      <c r="N46" s="21">
        <f>+N2O!N658*PCG!$C$6</f>
        <v>2.5599830637004679E-2</v>
      </c>
      <c r="O46" s="21">
        <f>+N2O!O658*PCG!$C$6</f>
        <v>2.5599830637004675E-2</v>
      </c>
      <c r="P46" s="21">
        <f>+N2O!P658*PCG!$C$6</f>
        <v>2.5688681636077008E-2</v>
      </c>
      <c r="Q46" s="21">
        <f>+N2O!Q658*PCG!$C$6</f>
        <v>2.578044034056241E-2</v>
      </c>
      <c r="R46" s="21">
        <f>+N2O!R658*PCG!$C$6</f>
        <v>2.5881930427675778E-2</v>
      </c>
      <c r="S46" s="21">
        <f>+N2O!S658*PCG!$C$6</f>
        <v>2.5989244886174743E-2</v>
      </c>
      <c r="T46" s="21">
        <f>+N2O!T658*PCG!$C$6</f>
        <v>2.6089843243962168E-2</v>
      </c>
      <c r="U46" s="21">
        <f>+N2O!U658*PCG!$C$6</f>
        <v>2.6201802815967234E-2</v>
      </c>
      <c r="V46" s="21">
        <f>+N2O!V658*PCG!$C$6</f>
        <v>2.6333745706620039E-2</v>
      </c>
      <c r="W46" s="21">
        <f>+N2O!W658*PCG!$C$6</f>
        <v>2.6478722827571952E-2</v>
      </c>
      <c r="X46" s="21">
        <f>+N2O!X658*PCG!$C$6</f>
        <v>2.6625719489441632E-2</v>
      </c>
      <c r="Y46" s="21">
        <f>+N2O!Y658*PCG!$C$6</f>
        <v>2.23444381957833E-2</v>
      </c>
      <c r="Z46" s="21">
        <f>+N2O!Z658*PCG!$C$6</f>
        <v>1.8027800706768984E-2</v>
      </c>
      <c r="AA46" s="21">
        <f>+N2O!AA658*PCG!$C$6</f>
        <v>1.9299573702312119E-2</v>
      </c>
      <c r="AB46" s="21">
        <f>+N2O!AB658*PCG!$C$6</f>
        <v>2.0581332553816944E-2</v>
      </c>
      <c r="AC46" s="21">
        <f>+N2O!AC658*PCG!$C$6</f>
        <v>1.6735848433352081E-2</v>
      </c>
      <c r="AD46" s="21">
        <f>+N2O!AD658*PCG!$C$6</f>
        <v>1.3688336514752803E-2</v>
      </c>
      <c r="AE46" s="21">
        <f>+N2O!AE658*PCG!$C$6</f>
        <v>1.059851837093052E-2</v>
      </c>
    </row>
    <row r="47" spans="2:31" x14ac:dyDescent="0.2">
      <c r="B47" s="3" t="s">
        <v>236</v>
      </c>
      <c r="C47" s="21">
        <f>+SUM(C48:C50)</f>
        <v>0</v>
      </c>
      <c r="D47" s="21">
        <f t="shared" ref="D47:AE47" si="4">+SUM(D48:D50)</f>
        <v>3.705975250604497E-5</v>
      </c>
      <c r="E47" s="21">
        <f t="shared" si="4"/>
        <v>3.2105324902596637E-4</v>
      </c>
      <c r="F47" s="21">
        <f t="shared" si="4"/>
        <v>1.7425222798101846E-3</v>
      </c>
      <c r="G47" s="21">
        <f t="shared" si="4"/>
        <v>0.19026364784078612</v>
      </c>
      <c r="H47" s="21">
        <f t="shared" si="4"/>
        <v>0.42703269951998657</v>
      </c>
      <c r="I47" s="21">
        <f t="shared" si="4"/>
        <v>0.93305277972605416</v>
      </c>
      <c r="J47" s="21">
        <f t="shared" si="4"/>
        <v>2.0854399268491948</v>
      </c>
      <c r="K47" s="21">
        <f t="shared" si="4"/>
        <v>2.1586104794779852</v>
      </c>
      <c r="L47" s="21">
        <f t="shared" si="4"/>
        <v>3.7713818981605107</v>
      </c>
      <c r="M47" s="21">
        <f t="shared" si="4"/>
        <v>5.2618627087775582</v>
      </c>
      <c r="N47" s="21">
        <f t="shared" si="4"/>
        <v>8.3321496144639209</v>
      </c>
      <c r="O47" s="21">
        <f t="shared" si="4"/>
        <v>8.7494050765354139</v>
      </c>
      <c r="P47" s="21">
        <f t="shared" si="4"/>
        <v>12.412294260327011</v>
      </c>
      <c r="Q47" s="21">
        <f t="shared" si="4"/>
        <v>15.439608635738844</v>
      </c>
      <c r="R47" s="21">
        <f t="shared" si="4"/>
        <v>20.003708037991089</v>
      </c>
      <c r="S47" s="21">
        <f t="shared" si="4"/>
        <v>23.520091086409856</v>
      </c>
      <c r="T47" s="21">
        <f t="shared" si="4"/>
        <v>30.908518632430159</v>
      </c>
      <c r="U47" s="21">
        <f t="shared" si="4"/>
        <v>42.486312750982961</v>
      </c>
      <c r="V47" s="21">
        <f t="shared" si="4"/>
        <v>48.700001595093951</v>
      </c>
      <c r="W47" s="21">
        <f t="shared" si="4"/>
        <v>58.296366947213969</v>
      </c>
      <c r="X47" s="21">
        <f t="shared" si="4"/>
        <v>72.520104003414588</v>
      </c>
      <c r="Y47" s="21">
        <f t="shared" si="4"/>
        <v>91.006178318329489</v>
      </c>
      <c r="Z47" s="21">
        <f t="shared" si="4"/>
        <v>99.420212295048728</v>
      </c>
      <c r="AA47" s="21">
        <f t="shared" si="4"/>
        <v>119.39964433586621</v>
      </c>
      <c r="AB47" s="21">
        <f t="shared" si="4"/>
        <v>126.32307272256634</v>
      </c>
      <c r="AC47" s="21">
        <f t="shared" si="4"/>
        <v>143.64170936068714</v>
      </c>
      <c r="AD47" s="21">
        <f t="shared" si="4"/>
        <v>164.9916104531267</v>
      </c>
      <c r="AE47" s="21">
        <f t="shared" si="4"/>
        <v>197.94297170454087</v>
      </c>
    </row>
    <row r="48" spans="2:31" x14ac:dyDescent="0.2">
      <c r="B48" s="14" t="s">
        <v>237</v>
      </c>
      <c r="C48" s="21">
        <f>+HFC!C658</f>
        <v>0</v>
      </c>
      <c r="D48" s="21">
        <f>+HFC!D658</f>
        <v>3.705975250604497E-5</v>
      </c>
      <c r="E48" s="21">
        <f>+HFC!E658</f>
        <v>3.2105324902596637E-4</v>
      </c>
      <c r="F48" s="21">
        <f>+HFC!F658</f>
        <v>1.7425222798101846E-3</v>
      </c>
      <c r="G48" s="21">
        <f>+HFC!G658</f>
        <v>0.19026364784078612</v>
      </c>
      <c r="H48" s="21">
        <f>+HFC!H658</f>
        <v>0.42703269951998657</v>
      </c>
      <c r="I48" s="21">
        <f>+HFC!I658</f>
        <v>0.93305277972605416</v>
      </c>
      <c r="J48" s="21">
        <f>+HFC!J658</f>
        <v>2.0854399268491948</v>
      </c>
      <c r="K48" s="21">
        <f>+HFC!K658</f>
        <v>2.1586104794779852</v>
      </c>
      <c r="L48" s="21">
        <f>+HFC!L658</f>
        <v>3.7713818981605107</v>
      </c>
      <c r="M48" s="21">
        <f>+HFC!M658</f>
        <v>5.2618627087775582</v>
      </c>
      <c r="N48" s="21">
        <f>+HFC!N658</f>
        <v>8.3321496144639209</v>
      </c>
      <c r="O48" s="21">
        <f>+HFC!O658</f>
        <v>8.7494050765354139</v>
      </c>
      <c r="P48" s="21">
        <f>+HFC!P658</f>
        <v>12.412294260327011</v>
      </c>
      <c r="Q48" s="21">
        <f>+HFC!Q658</f>
        <v>15.439608635738844</v>
      </c>
      <c r="R48" s="21">
        <f>+HFC!R658</f>
        <v>20.003708037991089</v>
      </c>
      <c r="S48" s="21">
        <f>+HFC!S658</f>
        <v>23.520091086409856</v>
      </c>
      <c r="T48" s="21">
        <f>+HFC!T658</f>
        <v>30.908518632430159</v>
      </c>
      <c r="U48" s="21">
        <f>+HFC!U658</f>
        <v>42.486312750982961</v>
      </c>
      <c r="V48" s="21">
        <f>+HFC!V658</f>
        <v>48.700001595093951</v>
      </c>
      <c r="W48" s="21">
        <f>+HFC!W658</f>
        <v>58.296366947213969</v>
      </c>
      <c r="X48" s="21">
        <f>+HFC!X658</f>
        <v>72.520104003414588</v>
      </c>
      <c r="Y48" s="21">
        <f>+HFC!Y658</f>
        <v>91.006178318329489</v>
      </c>
      <c r="Z48" s="21">
        <f>+HFC!Z658</f>
        <v>99.420212295048728</v>
      </c>
      <c r="AA48" s="21">
        <f>+HFC!AA658</f>
        <v>116.62051890785833</v>
      </c>
      <c r="AB48" s="21">
        <f>+HFC!AB658</f>
        <v>123.39589873120298</v>
      </c>
      <c r="AC48" s="21">
        <f>+HFC!AC658</f>
        <v>141.19070987565044</v>
      </c>
      <c r="AD48" s="21">
        <f>+HFC!AD658</f>
        <v>162.29377813419791</v>
      </c>
      <c r="AE48" s="21">
        <f>+HFC!AE658</f>
        <v>195.37956310971248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0</v>
      </c>
      <c r="D50" s="21">
        <f>+'SF6'!D658</f>
        <v>0</v>
      </c>
      <c r="E50" s="21">
        <f>+'SF6'!E658</f>
        <v>0</v>
      </c>
      <c r="F50" s="21">
        <f>+'SF6'!F658</f>
        <v>0</v>
      </c>
      <c r="G50" s="21">
        <f>+'SF6'!G658</f>
        <v>0</v>
      </c>
      <c r="H50" s="21">
        <f>+'SF6'!H658</f>
        <v>0</v>
      </c>
      <c r="I50" s="21">
        <f>+'SF6'!I658</f>
        <v>0</v>
      </c>
      <c r="J50" s="21">
        <f>+'SF6'!J658</f>
        <v>0</v>
      </c>
      <c r="K50" s="21">
        <f>+'SF6'!K658</f>
        <v>0</v>
      </c>
      <c r="L50" s="21">
        <f>+'SF6'!L658</f>
        <v>0</v>
      </c>
      <c r="M50" s="21">
        <f>+'SF6'!M658</f>
        <v>0</v>
      </c>
      <c r="N50" s="21">
        <f>+'SF6'!N658</f>
        <v>0</v>
      </c>
      <c r="O50" s="21">
        <f>+'SF6'!O658</f>
        <v>0</v>
      </c>
      <c r="P50" s="21">
        <f>+'SF6'!P658</f>
        <v>0</v>
      </c>
      <c r="Q50" s="21">
        <f>+'SF6'!Q658</f>
        <v>0</v>
      </c>
      <c r="R50" s="21">
        <f>+'SF6'!R658</f>
        <v>0</v>
      </c>
      <c r="S50" s="21">
        <f>+'SF6'!S658</f>
        <v>0</v>
      </c>
      <c r="T50" s="21">
        <f>+'SF6'!T658</f>
        <v>0</v>
      </c>
      <c r="U50" s="21">
        <f>+'SF6'!U658</f>
        <v>0</v>
      </c>
      <c r="V50" s="21">
        <f>+'SF6'!V658</f>
        <v>0</v>
      </c>
      <c r="W50" s="21">
        <f>+'SF6'!W658</f>
        <v>0</v>
      </c>
      <c r="X50" s="21">
        <f>+'SF6'!X658</f>
        <v>0</v>
      </c>
      <c r="Y50" s="21">
        <f>+'SF6'!Y658</f>
        <v>0</v>
      </c>
      <c r="Z50" s="21">
        <f>+'SF6'!Z658</f>
        <v>0</v>
      </c>
      <c r="AA50" s="21">
        <f>+'SF6'!AA658</f>
        <v>2.7791254280078896</v>
      </c>
      <c r="AB50" s="21">
        <f>+'SF6'!AB658</f>
        <v>2.9271739913633561</v>
      </c>
      <c r="AC50" s="21">
        <f>+'SF6'!AC658</f>
        <v>2.4509994850367023</v>
      </c>
      <c r="AD50" s="21">
        <f>+'SF6'!AD658</f>
        <v>2.6978323189287883</v>
      </c>
      <c r="AE50" s="21">
        <f>+'SF6'!AE658</f>
        <v>2.5634085948283798</v>
      </c>
    </row>
    <row r="51" spans="2:31" x14ac:dyDescent="0.2">
      <c r="B51" s="15" t="s">
        <v>240</v>
      </c>
      <c r="C51" s="28">
        <f>+SUM(C44:C47)</f>
        <v>1.6583362353755278</v>
      </c>
      <c r="D51" s="28">
        <f t="shared" ref="D51:AE51" si="5">+SUM(D44:D47)</f>
        <v>1.652732925615618</v>
      </c>
      <c r="E51" s="28">
        <f t="shared" si="5"/>
        <v>1.7367559618098334</v>
      </c>
      <c r="F51" s="28">
        <f t="shared" si="5"/>
        <v>1.7467986133974209</v>
      </c>
      <c r="G51" s="28">
        <f t="shared" si="5"/>
        <v>2.0124455430897874</v>
      </c>
      <c r="H51" s="28">
        <f t="shared" si="5"/>
        <v>2.2771213350233959</v>
      </c>
      <c r="I51" s="28">
        <f t="shared" si="5"/>
        <v>2.8571679499802123</v>
      </c>
      <c r="J51" s="28">
        <f t="shared" si="5"/>
        <v>4.038585324399075</v>
      </c>
      <c r="K51" s="28">
        <f t="shared" si="5"/>
        <v>4.1253285684840613</v>
      </c>
      <c r="L51" s="28">
        <f t="shared" si="5"/>
        <v>5.5860802051500205</v>
      </c>
      <c r="M51" s="28">
        <f t="shared" si="5"/>
        <v>7.3236412112956266</v>
      </c>
      <c r="N51" s="28">
        <f t="shared" si="5"/>
        <v>10.437424504769925</v>
      </c>
      <c r="O51" s="28">
        <f t="shared" si="5"/>
        <v>10.898620366944328</v>
      </c>
      <c r="P51" s="28">
        <f t="shared" si="5"/>
        <v>14.637084850002937</v>
      </c>
      <c r="Q51" s="28">
        <f t="shared" si="5"/>
        <v>17.823555466436897</v>
      </c>
      <c r="R51" s="28">
        <f t="shared" si="5"/>
        <v>22.538347376828892</v>
      </c>
      <c r="S51" s="28">
        <f t="shared" si="5"/>
        <v>26.209535656953857</v>
      </c>
      <c r="T51" s="28">
        <f t="shared" si="5"/>
        <v>33.752601698759229</v>
      </c>
      <c r="U51" s="28">
        <f t="shared" si="5"/>
        <v>45.563089614246081</v>
      </c>
      <c r="V51" s="28">
        <f t="shared" si="5"/>
        <v>51.866322753661912</v>
      </c>
      <c r="W51" s="28">
        <f t="shared" si="5"/>
        <v>61.797723416914373</v>
      </c>
      <c r="X51" s="28">
        <f t="shared" si="5"/>
        <v>76.786844992948204</v>
      </c>
      <c r="Y51" s="28">
        <f t="shared" si="5"/>
        <v>95.506247262023336</v>
      </c>
      <c r="Z51" s="28">
        <f t="shared" si="5"/>
        <v>104.12364025318578</v>
      </c>
      <c r="AA51" s="28">
        <f t="shared" si="5"/>
        <v>125.33474722068391</v>
      </c>
      <c r="AB51" s="28">
        <f t="shared" si="5"/>
        <v>132.38394787388131</v>
      </c>
      <c r="AC51" s="28">
        <f t="shared" si="5"/>
        <v>148.98576419259481</v>
      </c>
      <c r="AD51" s="28">
        <f t="shared" si="5"/>
        <v>170.39606456536785</v>
      </c>
      <c r="AE51" s="28">
        <f t="shared" si="5"/>
        <v>203.89800888440669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14.611587095057663</v>
      </c>
      <c r="D64" s="21">
        <f>+'CO2'!D659</f>
        <v>16.515697857232198</v>
      </c>
      <c r="E64" s="21">
        <f>+'CO2'!E659</f>
        <v>17.93340781537929</v>
      </c>
      <c r="F64" s="21">
        <f>+'CO2'!F659</f>
        <v>18.001887004659231</v>
      </c>
      <c r="G64" s="21">
        <f>+'CO2'!G659</f>
        <v>17.064321942100751</v>
      </c>
      <c r="H64" s="21">
        <f>+'CO2'!H659</f>
        <v>19.059026491438971</v>
      </c>
      <c r="I64" s="21">
        <f>+'CO2'!I659</f>
        <v>25.204866030988693</v>
      </c>
      <c r="J64" s="21">
        <f>+'CO2'!J659</f>
        <v>17.678850338526413</v>
      </c>
      <c r="K64" s="21">
        <f>+'CO2'!K659</f>
        <v>20.050308000945282</v>
      </c>
      <c r="L64" s="21">
        <f>+'CO2'!L659</f>
        <v>23.045945739595705</v>
      </c>
      <c r="M64" s="21">
        <f>+'CO2'!M659</f>
        <v>25.635348785049739</v>
      </c>
      <c r="N64" s="21">
        <f>+'CO2'!N659</f>
        <v>23.140298492997463</v>
      </c>
      <c r="O64" s="21">
        <f>+'CO2'!O659</f>
        <v>26.117702522973641</v>
      </c>
      <c r="P64" s="21">
        <f>+'CO2'!P659</f>
        <v>29.047616324848793</v>
      </c>
      <c r="Q64" s="21">
        <f>+'CO2'!Q659</f>
        <v>29.736788415295301</v>
      </c>
      <c r="R64" s="21">
        <f>+'CO2'!R659</f>
        <v>24.987256505993919</v>
      </c>
      <c r="S64" s="21">
        <f>+'CO2'!S659</f>
        <v>26.412828611588516</v>
      </c>
      <c r="T64" s="21">
        <f>+'CO2'!T659</f>
        <v>26.124408935370155</v>
      </c>
      <c r="U64" s="21">
        <f>+'CO2'!U659</f>
        <v>29.012531217962444</v>
      </c>
      <c r="V64" s="21">
        <f>+'CO2'!V659</f>
        <v>25.503500968830135</v>
      </c>
      <c r="W64" s="21">
        <f>+'CO2'!W659</f>
        <v>31.928548800328521</v>
      </c>
      <c r="X64" s="21">
        <f>+'CO2'!X659</f>
        <v>31.642770180166561</v>
      </c>
      <c r="Y64" s="21">
        <f>+'CO2'!Y659</f>
        <v>31.508714860913745</v>
      </c>
      <c r="Z64" s="21">
        <f>+'CO2'!Z659</f>
        <v>33.888191251237451</v>
      </c>
      <c r="AA64" s="21">
        <f>+'CO2'!AA659</f>
        <v>32.288729638347654</v>
      </c>
      <c r="AB64" s="21">
        <f>+'CO2'!AB659</f>
        <v>36.650919637101445</v>
      </c>
      <c r="AC64" s="21">
        <f>+'CO2'!AC659</f>
        <v>30.212738812503552</v>
      </c>
      <c r="AD64" s="21">
        <f>+'CO2'!AD659</f>
        <v>30.568392706564946</v>
      </c>
      <c r="AE64" s="21">
        <f>+'CO2'!AE659</f>
        <v>30.953747653902834</v>
      </c>
    </row>
    <row r="65" spans="2:31" x14ac:dyDescent="0.2">
      <c r="B65" s="3" t="s">
        <v>234</v>
      </c>
      <c r="C65" s="21">
        <f>+'CH4'!C659*PCG!$C$5</f>
        <v>133.97477247100491</v>
      </c>
      <c r="D65" s="21">
        <f>+'CH4'!D659*PCG!$C$5</f>
        <v>132.35639675538778</v>
      </c>
      <c r="E65" s="21">
        <f>+'CH4'!E659*PCG!$C$5</f>
        <v>131.89779144086984</v>
      </c>
      <c r="F65" s="21">
        <f>+'CH4'!F659*PCG!$C$5</f>
        <v>132.08900267438935</v>
      </c>
      <c r="G65" s="21">
        <f>+'CH4'!G659*PCG!$C$5</f>
        <v>132.61213040585835</v>
      </c>
      <c r="H65" s="21">
        <f>+'CH4'!H659*PCG!$C$5</f>
        <v>130.70720297550727</v>
      </c>
      <c r="I65" s="21">
        <f>+'CH4'!I659*PCG!$C$5</f>
        <v>128.36751183935496</v>
      </c>
      <c r="J65" s="21">
        <f>+'CH4'!J659*PCG!$C$5</f>
        <v>132.31935331918442</v>
      </c>
      <c r="K65" s="21">
        <f>+'CH4'!K659*PCG!$C$5</f>
        <v>133.79030446832141</v>
      </c>
      <c r="L65" s="21">
        <f>+'CH4'!L659*PCG!$C$5</f>
        <v>135.0038073701171</v>
      </c>
      <c r="M65" s="21">
        <f>+'CH4'!M659*PCG!$C$5</f>
        <v>136.06259396426128</v>
      </c>
      <c r="N65" s="21">
        <f>+'CH4'!N659*PCG!$C$5</f>
        <v>137.09257225826605</v>
      </c>
      <c r="O65" s="21">
        <f>+'CH4'!O659*PCG!$C$5</f>
        <v>138.46817316777512</v>
      </c>
      <c r="P65" s="21">
        <f>+'CH4'!P659*PCG!$C$5</f>
        <v>139.7111989526089</v>
      </c>
      <c r="Q65" s="21">
        <f>+'CH4'!Q659*PCG!$C$5</f>
        <v>141.26085053866174</v>
      </c>
      <c r="R65" s="21">
        <f>+'CH4'!R659*PCG!$C$5</f>
        <v>142.63673867444723</v>
      </c>
      <c r="S65" s="21">
        <f>+'CH4'!S659*PCG!$C$5</f>
        <v>143.8970420971294</v>
      </c>
      <c r="T65" s="21">
        <f>+'CH4'!T659*PCG!$C$5</f>
        <v>145.13993470876164</v>
      </c>
      <c r="U65" s="21">
        <f>+'CH4'!U659*PCG!$C$5</f>
        <v>143.17806851885823</v>
      </c>
      <c r="V65" s="21">
        <f>+'CH4'!V659*PCG!$C$5</f>
        <v>141.02676025606974</v>
      </c>
      <c r="W65" s="21">
        <f>+'CH4'!W659*PCG!$C$5</f>
        <v>139.05334761356926</v>
      </c>
      <c r="X65" s="21">
        <f>+'CH4'!X659*PCG!$C$5</f>
        <v>129.57589647497431</v>
      </c>
      <c r="Y65" s="21">
        <f>+'CH4'!Y659*PCG!$C$5</f>
        <v>125.49019346899814</v>
      </c>
      <c r="Z65" s="21">
        <f>+'CH4'!Z659*PCG!$C$5</f>
        <v>120.93158260125321</v>
      </c>
      <c r="AA65" s="21">
        <f>+'CH4'!AA659*PCG!$C$5</f>
        <v>114.81677956502617</v>
      </c>
      <c r="AB65" s="21">
        <f>+'CH4'!AB659*PCG!$C$5</f>
        <v>108.68368749070132</v>
      </c>
      <c r="AC65" s="21">
        <f>+'CH4'!AC659*PCG!$C$5</f>
        <v>111.94629992369605</v>
      </c>
      <c r="AD65" s="21">
        <f>+'CH4'!AD659*PCG!$C$5</f>
        <v>115.24917579369252</v>
      </c>
      <c r="AE65" s="21">
        <f>+'CH4'!AE659*PCG!$C$5</f>
        <v>118.61722485161698</v>
      </c>
    </row>
    <row r="66" spans="2:31" x14ac:dyDescent="0.2">
      <c r="B66" s="3" t="s">
        <v>235</v>
      </c>
      <c r="C66" s="21">
        <f>+N2O!C659*PCG!$C$6</f>
        <v>181.3882191927492</v>
      </c>
      <c r="D66" s="21">
        <f>+N2O!D659*PCG!$C$6</f>
        <v>174.02204050449802</v>
      </c>
      <c r="E66" s="21">
        <f>+N2O!E659*PCG!$C$6</f>
        <v>184.23931800753121</v>
      </c>
      <c r="F66" s="21">
        <f>+N2O!F659*PCG!$C$6</f>
        <v>190.38534423824223</v>
      </c>
      <c r="G66" s="21">
        <f>+N2O!G659*PCG!$C$6</f>
        <v>188.22399751792526</v>
      </c>
      <c r="H66" s="21">
        <f>+N2O!H659*PCG!$C$6</f>
        <v>194.16208835440813</v>
      </c>
      <c r="I66" s="21">
        <f>+N2O!I659*PCG!$C$6</f>
        <v>189.79393460938311</v>
      </c>
      <c r="J66" s="21">
        <f>+N2O!J659*PCG!$C$6</f>
        <v>192.38637949474756</v>
      </c>
      <c r="K66" s="21">
        <f>+N2O!K659*PCG!$C$6</f>
        <v>191.31561607848806</v>
      </c>
      <c r="L66" s="21">
        <f>+N2O!L659*PCG!$C$6</f>
        <v>200.53513478086927</v>
      </c>
      <c r="M66" s="21">
        <f>+N2O!M659*PCG!$C$6</f>
        <v>189.31557955743625</v>
      </c>
      <c r="N66" s="21">
        <f>+N2O!N659*PCG!$C$6</f>
        <v>196.68144822942671</v>
      </c>
      <c r="O66" s="21">
        <f>+N2O!O659*PCG!$C$6</f>
        <v>205.95023130087583</v>
      </c>
      <c r="P66" s="21">
        <f>+N2O!P659*PCG!$C$6</f>
        <v>194.1017242117176</v>
      </c>
      <c r="Q66" s="21">
        <f>+N2O!Q659*PCG!$C$6</f>
        <v>218.37131521537719</v>
      </c>
      <c r="R66" s="21">
        <f>+N2O!R659*PCG!$C$6</f>
        <v>204.75097653552891</v>
      </c>
      <c r="S66" s="21">
        <f>+N2O!S659*PCG!$C$6</f>
        <v>213.24428053569142</v>
      </c>
      <c r="T66" s="21">
        <f>+N2O!T659*PCG!$C$6</f>
        <v>229.62529069580114</v>
      </c>
      <c r="U66" s="21">
        <f>+N2O!U659*PCG!$C$6</f>
        <v>243.06324845331767</v>
      </c>
      <c r="V66" s="21">
        <f>+N2O!V659*PCG!$C$6</f>
        <v>250.29538636734648</v>
      </c>
      <c r="W66" s="21">
        <f>+N2O!W659*PCG!$C$6</f>
        <v>249.77496969485799</v>
      </c>
      <c r="X66" s="21">
        <f>+N2O!X659*PCG!$C$6</f>
        <v>216.21686507877087</v>
      </c>
      <c r="Y66" s="21">
        <f>+N2O!Y659*PCG!$C$6</f>
        <v>188.46112765612915</v>
      </c>
      <c r="Z66" s="21">
        <f>+N2O!Z659*PCG!$C$6</f>
        <v>184.14731746998862</v>
      </c>
      <c r="AA66" s="21">
        <f>+N2O!AA659*PCG!$C$6</f>
        <v>189.35158115924193</v>
      </c>
      <c r="AB66" s="21">
        <f>+N2O!AB659*PCG!$C$6</f>
        <v>187.62070226341444</v>
      </c>
      <c r="AC66" s="21">
        <f>+N2O!AC659*PCG!$C$6</f>
        <v>198.0505013917201</v>
      </c>
      <c r="AD66" s="21">
        <f>+N2O!AD659*PCG!$C$6</f>
        <v>208.8038967042159</v>
      </c>
      <c r="AE66" s="21">
        <f>+N2O!AE659*PCG!$C$6</f>
        <v>219.31683577175656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329.97457875881179</v>
      </c>
      <c r="D71" s="28">
        <f t="shared" ref="D71:AE71" si="7">+SUM(D64:D67)</f>
        <v>322.89413511711803</v>
      </c>
      <c r="E71" s="28">
        <f t="shared" si="7"/>
        <v>334.07051726378035</v>
      </c>
      <c r="F71" s="28">
        <f t="shared" si="7"/>
        <v>340.47623391729081</v>
      </c>
      <c r="G71" s="28">
        <f t="shared" si="7"/>
        <v>337.90044986588435</v>
      </c>
      <c r="H71" s="28">
        <f t="shared" si="7"/>
        <v>343.92831782135437</v>
      </c>
      <c r="I71" s="28">
        <f t="shared" si="7"/>
        <v>343.36631247972673</v>
      </c>
      <c r="J71" s="28">
        <f t="shared" si="7"/>
        <v>342.38458315245839</v>
      </c>
      <c r="K71" s="28">
        <f t="shared" si="7"/>
        <v>345.15622854775472</v>
      </c>
      <c r="L71" s="28">
        <f t="shared" si="7"/>
        <v>358.58488789058208</v>
      </c>
      <c r="M71" s="28">
        <f t="shared" si="7"/>
        <v>351.01352230674729</v>
      </c>
      <c r="N71" s="28">
        <f t="shared" si="7"/>
        <v>356.91431898069021</v>
      </c>
      <c r="O71" s="28">
        <f t="shared" si="7"/>
        <v>370.53610699162459</v>
      </c>
      <c r="P71" s="28">
        <f t="shared" si="7"/>
        <v>362.86053948917527</v>
      </c>
      <c r="Q71" s="28">
        <f t="shared" si="7"/>
        <v>389.36895416933424</v>
      </c>
      <c r="R71" s="28">
        <f t="shared" si="7"/>
        <v>372.37497171597005</v>
      </c>
      <c r="S71" s="28">
        <f t="shared" si="7"/>
        <v>383.55415124440935</v>
      </c>
      <c r="T71" s="28">
        <f t="shared" si="7"/>
        <v>400.88963433993297</v>
      </c>
      <c r="U71" s="28">
        <f t="shared" si="7"/>
        <v>415.25384819013834</v>
      </c>
      <c r="V71" s="28">
        <f t="shared" si="7"/>
        <v>416.82564759224636</v>
      </c>
      <c r="W71" s="28">
        <f t="shared" si="7"/>
        <v>420.75686610875573</v>
      </c>
      <c r="X71" s="28">
        <f t="shared" si="7"/>
        <v>377.43553173391172</v>
      </c>
      <c r="Y71" s="28">
        <f t="shared" si="7"/>
        <v>345.46003598604102</v>
      </c>
      <c r="Z71" s="28">
        <f t="shared" si="7"/>
        <v>338.96709132247929</v>
      </c>
      <c r="AA71" s="28">
        <f t="shared" si="7"/>
        <v>336.45709036261576</v>
      </c>
      <c r="AB71" s="28">
        <f t="shared" si="7"/>
        <v>332.95530939121721</v>
      </c>
      <c r="AC71" s="28">
        <f t="shared" si="7"/>
        <v>340.20954012791969</v>
      </c>
      <c r="AD71" s="28">
        <f t="shared" si="7"/>
        <v>354.62146520447334</v>
      </c>
      <c r="AE71" s="28">
        <f t="shared" si="7"/>
        <v>368.88780827727635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922</v>
      </c>
      <c r="C84" s="21">
        <f>+'CO2'!C660+'abs CO2'!C660</f>
        <v>219.93837449645463</v>
      </c>
      <c r="D84" s="21">
        <f>+'CO2'!D660+'abs CO2'!D660</f>
        <v>263.35994537703493</v>
      </c>
      <c r="E84" s="21">
        <f>+'CO2'!E660+'abs CO2'!E660</f>
        <v>279.21066856933203</v>
      </c>
      <c r="F84" s="21">
        <f>+'CO2'!F660+'abs CO2'!F660</f>
        <v>244.27349879252213</v>
      </c>
      <c r="G84" s="21">
        <f>+'CO2'!G660+'abs CO2'!G660</f>
        <v>263.86165094192381</v>
      </c>
      <c r="H84" s="21">
        <f>+'CO2'!H660+'abs CO2'!H660</f>
        <v>281.29959254649134</v>
      </c>
      <c r="I84" s="21">
        <f>+'CO2'!I660+'abs CO2'!I660</f>
        <v>299.91937054261814</v>
      </c>
      <c r="J84" s="21">
        <f>+'CO2'!J660+'abs CO2'!J660</f>
        <v>290.70775053984357</v>
      </c>
      <c r="K84" s="21">
        <f>+'CO2'!K660+'abs CO2'!K660</f>
        <v>329.96324383782422</v>
      </c>
      <c r="L84" s="21">
        <f>+'CO2'!L660+'abs CO2'!L660</f>
        <v>350.33057692602779</v>
      </c>
      <c r="M84" s="21">
        <f>+'CO2'!M660+'abs CO2'!M660</f>
        <v>377.04882701268207</v>
      </c>
      <c r="N84" s="21">
        <f>+'CO2'!N660+'abs CO2'!N660</f>
        <v>393.96069497553975</v>
      </c>
      <c r="O84" s="21">
        <f>+'CO2'!O660+'abs CO2'!O660</f>
        <v>434.22995906546589</v>
      </c>
      <c r="P84" s="21">
        <f>+'CO2'!P660+'abs CO2'!P660</f>
        <v>348.79257140833818</v>
      </c>
      <c r="Q84" s="21">
        <f>+'CO2'!Q660+'abs CO2'!Q660</f>
        <v>296.07773384457903</v>
      </c>
      <c r="R84" s="21">
        <f>+'CO2'!R660+'abs CO2'!R660</f>
        <v>333.18099067294736</v>
      </c>
      <c r="S84" s="21">
        <f>+'CO2'!S660+'abs CO2'!S660</f>
        <v>304.77044904016071</v>
      </c>
      <c r="T84" s="21">
        <f>+'CO2'!T660+'abs CO2'!T660</f>
        <v>331.98004127757093</v>
      </c>
      <c r="U84" s="21">
        <f>+'CO2'!U660+'abs CO2'!U660</f>
        <v>307.10754276561823</v>
      </c>
      <c r="V84" s="21">
        <f>+'CO2'!V660+'abs CO2'!V660</f>
        <v>300.44506926502277</v>
      </c>
      <c r="W84" s="21">
        <f>+'CO2'!W660+'abs CO2'!W660</f>
        <v>286.96838812349404</v>
      </c>
      <c r="X84" s="21">
        <f>+'CO2'!X660+'abs CO2'!X660</f>
        <v>-87.901324403246861</v>
      </c>
      <c r="Y84" s="21">
        <f>+'CO2'!Y660+'abs CO2'!Y660</f>
        <v>-166.26965940748192</v>
      </c>
      <c r="Z84" s="21">
        <f>+'CO2'!Z660+'abs CO2'!Z660</f>
        <v>-174.43320281340462</v>
      </c>
      <c r="AA84" s="21">
        <f>+'CO2'!AA660+'abs CO2'!AA660</f>
        <v>-168.39820619141673</v>
      </c>
      <c r="AB84" s="21">
        <f>+'CO2'!AB660+'abs CO2'!AB660</f>
        <v>-185.745477944181</v>
      </c>
      <c r="AC84" s="21">
        <f>+'CO2'!AC660+'abs CO2'!AC660</f>
        <v>-170.9170473260736</v>
      </c>
      <c r="AD84" s="21">
        <f>+'CO2'!AD660+'abs CO2'!AD660</f>
        <v>-100.43059790609823</v>
      </c>
      <c r="AE84" s="21">
        <f>+'CO2'!AE660+'abs CO2'!AE660</f>
        <v>-139.32196526997967</v>
      </c>
    </row>
    <row r="85" spans="2:31" x14ac:dyDescent="0.2">
      <c r="B85" s="3" t="s">
        <v>234</v>
      </c>
      <c r="C85" s="21">
        <f>+'CH4'!C660*PCG!$C$5</f>
        <v>0.18052642611684336</v>
      </c>
      <c r="D85" s="21">
        <f>+'CH4'!D660*PCG!$C$5</f>
        <v>0.13158684180073404</v>
      </c>
      <c r="E85" s="21">
        <f>+'CH4'!E660*PCG!$C$5</f>
        <v>3.5739421451639559E-2</v>
      </c>
      <c r="F85" s="21">
        <f>+'CH4'!F660*PCG!$C$5</f>
        <v>0.22231586832000019</v>
      </c>
      <c r="G85" s="21">
        <f>+'CH4'!G660*PCG!$C$5</f>
        <v>0.74988668315687279</v>
      </c>
      <c r="H85" s="21">
        <f>+'CH4'!H660*PCG!$C$5</f>
        <v>0.34564986476358595</v>
      </c>
      <c r="I85" s="21">
        <f>+'CH4'!I660*PCG!$C$5</f>
        <v>2.1149651355776261E-2</v>
      </c>
      <c r="J85" s="21">
        <f>+'CH4'!J660*PCG!$C$5</f>
        <v>8.7265744143898635E-2</v>
      </c>
      <c r="K85" s="21">
        <f>+'CH4'!K660*PCG!$C$5</f>
        <v>7.5434280477071583E-2</v>
      </c>
      <c r="L85" s="21">
        <f>+'CH4'!L660*PCG!$C$5</f>
        <v>6.2999865208744316E-2</v>
      </c>
      <c r="M85" s="21">
        <f>+'CH4'!M660*PCG!$C$5</f>
        <v>5.8610563726699073E-2</v>
      </c>
      <c r="N85" s="21">
        <f>+'CH4'!N660*PCG!$C$5</f>
        <v>7.7300325076828422E-2</v>
      </c>
      <c r="O85" s="21">
        <f>+'CH4'!O660*PCG!$C$5</f>
        <v>0.51474221903587125</v>
      </c>
      <c r="P85" s="21">
        <f>+'CH4'!P660*PCG!$C$5</f>
        <v>1.2369173778644265</v>
      </c>
      <c r="Q85" s="21">
        <f>+'CH4'!Q660*PCG!$C$5</f>
        <v>0.64118885782248392</v>
      </c>
      <c r="R85" s="21">
        <f>+'CH4'!R660*PCG!$C$5</f>
        <v>0.98437334092710738</v>
      </c>
      <c r="S85" s="21">
        <f>+'CH4'!S660*PCG!$C$5</f>
        <v>0.15225766052688514</v>
      </c>
      <c r="T85" s="21">
        <f>+'CH4'!T660*PCG!$C$5</f>
        <v>0.28670969473811087</v>
      </c>
      <c r="U85" s="21">
        <f>+'CH4'!U660*PCG!$C$5</f>
        <v>0.23312218589912306</v>
      </c>
      <c r="V85" s="21">
        <f>+'CH4'!V660*PCG!$C$5</f>
        <v>0.1910258209476404</v>
      </c>
      <c r="W85" s="21">
        <f>+'CH4'!W660*PCG!$C$5</f>
        <v>0.14447938693513071</v>
      </c>
      <c r="X85" s="21">
        <f>+'CH4'!X660*PCG!$C$5</f>
        <v>0.2128850320496786</v>
      </c>
      <c r="Y85" s="21">
        <f>+'CH4'!Y660*PCG!$C$5</f>
        <v>0.20390064678531358</v>
      </c>
      <c r="Z85" s="21">
        <f>+'CH4'!Z660*PCG!$C$5</f>
        <v>0.34152671493759479</v>
      </c>
      <c r="AA85" s="21">
        <f>+'CH4'!AA660*PCG!$C$5</f>
        <v>0.39322237967271201</v>
      </c>
      <c r="AB85" s="21">
        <f>+'CH4'!AB660*PCG!$C$5</f>
        <v>0.12652527184240811</v>
      </c>
      <c r="AC85" s="21">
        <f>+'CH4'!AC660*PCG!$C$5</f>
        <v>0.20456166954810087</v>
      </c>
      <c r="AD85" s="21">
        <f>+'CH4'!AD660*PCG!$C$5</f>
        <v>2.8647668010461089</v>
      </c>
      <c r="AE85" s="21">
        <f>+'CH4'!AE660*PCG!$C$5</f>
        <v>0.3140520598994801</v>
      </c>
    </row>
    <row r="86" spans="2:31" x14ac:dyDescent="0.2">
      <c r="B86" s="3" t="s">
        <v>235</v>
      </c>
      <c r="C86" s="21">
        <f>+N2O!C660*PCG!$C$6</f>
        <v>0.12817348833991621</v>
      </c>
      <c r="D86" s="21">
        <f>+N2O!D660*PCG!$C$6</f>
        <v>9.2641458375049321E-2</v>
      </c>
      <c r="E86" s="21">
        <f>+N2O!E660*PCG!$C$6</f>
        <v>2.3637176540199419E-2</v>
      </c>
      <c r="F86" s="21">
        <f>+N2O!F660*PCG!$C$6</f>
        <v>0.15512846846353415</v>
      </c>
      <c r="G86" s="21">
        <f>+N2O!G660*PCG!$C$6</f>
        <v>0.50812631125380858</v>
      </c>
      <c r="H86" s="21">
        <f>+N2O!H660*PCG!$C$6</f>
        <v>0.25376562224199695</v>
      </c>
      <c r="I86" s="21">
        <f>+N2O!I660*PCG!$C$6</f>
        <v>1.5747315823434426E-2</v>
      </c>
      <c r="J86" s="21">
        <f>+N2O!J660*PCG!$C$6</f>
        <v>6.3075954751152366E-2</v>
      </c>
      <c r="K86" s="21">
        <f>+N2O!K660*PCG!$C$6</f>
        <v>6.2939508677074887E-2</v>
      </c>
      <c r="L86" s="21">
        <f>+N2O!L660*PCG!$C$6</f>
        <v>4.5369498157663911E-2</v>
      </c>
      <c r="M86" s="21">
        <f>+N2O!M660*PCG!$C$6</f>
        <v>3.9194528207733142E-2</v>
      </c>
      <c r="N86" s="21">
        <f>+N2O!N660*PCG!$C$6</f>
        <v>5.3101860572669503E-2</v>
      </c>
      <c r="O86" s="21">
        <f>+N2O!O660*PCG!$C$6</f>
        <v>0.40727256709983561</v>
      </c>
      <c r="P86" s="21">
        <f>+N2O!P660*PCG!$C$6</f>
        <v>0.87534992844779369</v>
      </c>
      <c r="Q86" s="21">
        <f>+N2O!Q660*PCG!$C$6</f>
        <v>0.46186003565329398</v>
      </c>
      <c r="R86" s="21">
        <f>+N2O!R660*PCG!$C$6</f>
        <v>0.68933142679644499</v>
      </c>
      <c r="S86" s="21">
        <f>+N2O!S660*PCG!$C$6</f>
        <v>0.11308277483730263</v>
      </c>
      <c r="T86" s="21">
        <f>+N2O!T660*PCG!$C$6</f>
        <v>0.19089783676232192</v>
      </c>
      <c r="U86" s="21">
        <f>+N2O!U660*PCG!$C$6</f>
        <v>0.15216092678357493</v>
      </c>
      <c r="V86" s="21">
        <f>+N2O!V660*PCG!$C$6</f>
        <v>0.1308467495248781</v>
      </c>
      <c r="W86" s="21">
        <f>+N2O!W660*PCG!$C$6</f>
        <v>0.1079772403062632</v>
      </c>
      <c r="X86" s="21">
        <f>+N2O!X660*PCG!$C$6</f>
        <v>0.15436768247074981</v>
      </c>
      <c r="Y86" s="21">
        <f>+N2O!Y660*PCG!$C$6</f>
        <v>0.16572710361625612</v>
      </c>
      <c r="Z86" s="21">
        <f>+N2O!Z660*PCG!$C$6</f>
        <v>0.22876427224259438</v>
      </c>
      <c r="AA86" s="21">
        <f>+N2O!AA660*PCG!$C$6</f>
        <v>0.27126428847296785</v>
      </c>
      <c r="AB86" s="21">
        <f>+N2O!AB660*PCG!$C$6</f>
        <v>8.6542953001921524E-2</v>
      </c>
      <c r="AC86" s="21">
        <f>+N2O!AC660*PCG!$C$6</f>
        <v>0.13792074614192318</v>
      </c>
      <c r="AD86" s="21">
        <f>+N2O!AD660*PCG!$C$6</f>
        <v>1.9627511089839023</v>
      </c>
      <c r="AE86" s="21">
        <f>+N2O!AE660*PCG!$C$6</f>
        <v>0.23929626467994988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220.24707441091138</v>
      </c>
      <c r="D91" s="28">
        <f t="shared" ref="D91:AE91" si="9">+SUM(D84:D87)</f>
        <v>263.58417367721074</v>
      </c>
      <c r="E91" s="28">
        <f t="shared" si="9"/>
        <v>279.27004516732387</v>
      </c>
      <c r="F91" s="28">
        <f t="shared" si="9"/>
        <v>244.65094312930569</v>
      </c>
      <c r="G91" s="28">
        <f t="shared" si="9"/>
        <v>265.11966393633452</v>
      </c>
      <c r="H91" s="28">
        <f t="shared" si="9"/>
        <v>281.8990080334969</v>
      </c>
      <c r="I91" s="28">
        <f t="shared" si="9"/>
        <v>299.95626750979733</v>
      </c>
      <c r="J91" s="28">
        <f t="shared" si="9"/>
        <v>290.85809223873861</v>
      </c>
      <c r="K91" s="28">
        <f t="shared" si="9"/>
        <v>330.10161762697834</v>
      </c>
      <c r="L91" s="28">
        <f t="shared" si="9"/>
        <v>350.43894628939415</v>
      </c>
      <c r="M91" s="28">
        <f t="shared" si="9"/>
        <v>377.14663210461651</v>
      </c>
      <c r="N91" s="28">
        <f t="shared" si="9"/>
        <v>394.09109716118923</v>
      </c>
      <c r="O91" s="28">
        <f t="shared" si="9"/>
        <v>435.15197385160161</v>
      </c>
      <c r="P91" s="28">
        <f t="shared" si="9"/>
        <v>350.9048387146504</v>
      </c>
      <c r="Q91" s="28">
        <f t="shared" si="9"/>
        <v>297.1807827380548</v>
      </c>
      <c r="R91" s="28">
        <f t="shared" si="9"/>
        <v>334.85469544067092</v>
      </c>
      <c r="S91" s="28">
        <f t="shared" si="9"/>
        <v>305.03578947552489</v>
      </c>
      <c r="T91" s="28">
        <f t="shared" si="9"/>
        <v>332.45764880907137</v>
      </c>
      <c r="U91" s="28">
        <f t="shared" si="9"/>
        <v>307.49282587830089</v>
      </c>
      <c r="V91" s="28">
        <f t="shared" si="9"/>
        <v>300.76694183549529</v>
      </c>
      <c r="W91" s="28">
        <f t="shared" si="9"/>
        <v>287.22084475073541</v>
      </c>
      <c r="X91" s="28">
        <f t="shared" si="9"/>
        <v>-87.534071688726428</v>
      </c>
      <c r="Y91" s="28">
        <f t="shared" si="9"/>
        <v>-165.90003165708035</v>
      </c>
      <c r="Z91" s="28">
        <f t="shared" si="9"/>
        <v>-173.86291182622443</v>
      </c>
      <c r="AA91" s="28">
        <f t="shared" si="9"/>
        <v>-167.73371952327105</v>
      </c>
      <c r="AB91" s="28">
        <f t="shared" si="9"/>
        <v>-185.53240971933667</v>
      </c>
      <c r="AC91" s="28">
        <f t="shared" si="9"/>
        <v>-170.57456491038357</v>
      </c>
      <c r="AD91" s="28">
        <f t="shared" si="9"/>
        <v>-95.603079996068217</v>
      </c>
      <c r="AE91" s="28">
        <f t="shared" si="9"/>
        <v>-138.76861694540025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0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1.5804364144472116</v>
      </c>
      <c r="D104" s="21">
        <f>+'CO2'!D661</f>
        <v>1.6084569827855488</v>
      </c>
      <c r="E104" s="21">
        <f>+'CO2'!E661</f>
        <v>1.7652542864571379</v>
      </c>
      <c r="F104" s="21">
        <f>+'CO2'!F661</f>
        <v>1.7798119382139304</v>
      </c>
      <c r="G104" s="21">
        <f>+'CO2'!G661</f>
        <v>1.7833401416904615</v>
      </c>
      <c r="H104" s="21">
        <f>+'CO2'!H661</f>
        <v>1.8156618956727384</v>
      </c>
      <c r="I104" s="21">
        <f>+'CO2'!I661</f>
        <v>1.8390930539607691</v>
      </c>
      <c r="J104" s="21">
        <f>+'CO2'!J661</f>
        <v>1.867466806749364</v>
      </c>
      <c r="K104" s="21">
        <f>+'CO2'!K661</f>
        <v>1.8717897649527624</v>
      </c>
      <c r="L104" s="21">
        <f>+'CO2'!L661</f>
        <v>1.8379847876384992</v>
      </c>
      <c r="M104" s="21">
        <f>+'CO2'!M661</f>
        <v>1.8495756577893616</v>
      </c>
      <c r="N104" s="21">
        <f>+'CO2'!N661</f>
        <v>1.8487835050533168</v>
      </c>
      <c r="O104" s="21">
        <f>+'CO2'!O661</f>
        <v>2.1757171530211532</v>
      </c>
      <c r="P104" s="21">
        <f>+'CO2'!P661</f>
        <v>2.3683450749194259</v>
      </c>
      <c r="Q104" s="21">
        <f>+'CO2'!Q661</f>
        <v>2.4120911604491058</v>
      </c>
      <c r="R104" s="21">
        <f>+'CO2'!R661</f>
        <v>2.3721332692924881</v>
      </c>
      <c r="S104" s="21">
        <f>+'CO2'!S661</f>
        <v>2.4160909829564843</v>
      </c>
      <c r="T104" s="21">
        <f>+'CO2'!T661</f>
        <v>2.4613424011407448</v>
      </c>
      <c r="U104" s="21">
        <f>+'CO2'!U661</f>
        <v>2.4764460765174054</v>
      </c>
      <c r="V104" s="21">
        <f>+'CO2'!V661</f>
        <v>2.3619969167027617</v>
      </c>
      <c r="W104" s="21">
        <f>+'CO2'!W661</f>
        <v>2.248985437694718</v>
      </c>
      <c r="X104" s="21">
        <f>+'CO2'!X661</f>
        <v>2.2762172482227987</v>
      </c>
      <c r="Y104" s="21">
        <f>+'CO2'!Y661</f>
        <v>2.4173073020615008</v>
      </c>
      <c r="Z104" s="21">
        <f>+'CO2'!Z661</f>
        <v>2.5449269439804887</v>
      </c>
      <c r="AA104" s="21">
        <f>+'CO2'!AA661</f>
        <v>2.5565905872144974</v>
      </c>
      <c r="AB104" s="21">
        <f>+'CO2'!AB661</f>
        <v>3.1418510139761113</v>
      </c>
      <c r="AC104" s="21">
        <f>+'CO2'!AC661</f>
        <v>2.9668710435152459</v>
      </c>
      <c r="AD104" s="21">
        <f>+'CO2'!AD661</f>
        <v>2.9430723637899776</v>
      </c>
      <c r="AE104" s="21">
        <f>+'CO2'!AE661</f>
        <v>3.4093627945681884</v>
      </c>
    </row>
    <row r="105" spans="2:31" x14ac:dyDescent="0.2">
      <c r="B105" s="3" t="s">
        <v>234</v>
      </c>
      <c r="C105" s="21">
        <f>+'CH4'!C661*PCG!$C$5</f>
        <v>56.737930699811187</v>
      </c>
      <c r="D105" s="21">
        <f>+'CH4'!D661*PCG!$C$5</f>
        <v>57.953803373836642</v>
      </c>
      <c r="E105" s="21">
        <f>+'CH4'!E661*PCG!$C$5</f>
        <v>80.603805183183567</v>
      </c>
      <c r="F105" s="21">
        <f>+'CH4'!F661*PCG!$C$5</f>
        <v>81.635625672584879</v>
      </c>
      <c r="G105" s="21">
        <f>+'CH4'!G661*PCG!$C$5</f>
        <v>83.571161889282536</v>
      </c>
      <c r="H105" s="21">
        <f>+'CH4'!H661*PCG!$C$5</f>
        <v>86.706996968959999</v>
      </c>
      <c r="I105" s="21">
        <f>+'CH4'!I661*PCG!$C$5</f>
        <v>84.297275798866224</v>
      </c>
      <c r="J105" s="21">
        <f>+'CH4'!J661*PCG!$C$5</f>
        <v>88.540895220776946</v>
      </c>
      <c r="K105" s="21">
        <f>+'CH4'!K661*PCG!$C$5</f>
        <v>91.490859259689003</v>
      </c>
      <c r="L105" s="21">
        <f>+'CH4'!L661*PCG!$C$5</f>
        <v>92.676125230591722</v>
      </c>
      <c r="M105" s="21">
        <f>+'CH4'!M661*PCG!$C$5</f>
        <v>99.708915936586493</v>
      </c>
      <c r="N105" s="21">
        <f>+'CH4'!N661*PCG!$C$5</f>
        <v>103.03877627616855</v>
      </c>
      <c r="O105" s="21">
        <f>+'CH4'!O661*PCG!$C$5</f>
        <v>97.582534236981886</v>
      </c>
      <c r="P105" s="21">
        <f>+'CH4'!P661*PCG!$C$5</f>
        <v>108.69815158904335</v>
      </c>
      <c r="Q105" s="21">
        <f>+'CH4'!Q661*PCG!$C$5</f>
        <v>125.23714545308211</v>
      </c>
      <c r="R105" s="21">
        <f>+'CH4'!R661*PCG!$C$5</f>
        <v>113.44049566265748</v>
      </c>
      <c r="S105" s="21">
        <f>+'CH4'!S661*PCG!$C$5</f>
        <v>129.03799489096386</v>
      </c>
      <c r="T105" s="21">
        <f>+'CH4'!T661*PCG!$C$5</f>
        <v>137.0113686525558</v>
      </c>
      <c r="U105" s="21">
        <f>+'CH4'!U661*PCG!$C$5</f>
        <v>142.46177215764413</v>
      </c>
      <c r="V105" s="21">
        <f>+'CH4'!V661*PCG!$C$5</f>
        <v>137.25110438160326</v>
      </c>
      <c r="W105" s="21">
        <f>+'CH4'!W661*PCG!$C$5</f>
        <v>150.12293860776836</v>
      </c>
      <c r="X105" s="21">
        <f>+'CH4'!X661*PCG!$C$5</f>
        <v>155.37405946019049</v>
      </c>
      <c r="Y105" s="21">
        <f>+'CH4'!Y661*PCG!$C$5</f>
        <v>159.13976496601413</v>
      </c>
      <c r="Z105" s="21">
        <f>+'CH4'!Z661*PCG!$C$5</f>
        <v>166.39721755141821</v>
      </c>
      <c r="AA105" s="21">
        <f>+'CH4'!AA661*PCG!$C$5</f>
        <v>184.4310636474338</v>
      </c>
      <c r="AB105" s="21">
        <f>+'CH4'!AB661*PCG!$C$5</f>
        <v>199.85534313090474</v>
      </c>
      <c r="AC105" s="21">
        <f>+'CH4'!AC661*PCG!$C$5</f>
        <v>205.26109230594597</v>
      </c>
      <c r="AD105" s="21">
        <f>+'CH4'!AD661*PCG!$C$5</f>
        <v>214.63856647745999</v>
      </c>
      <c r="AE105" s="21">
        <f>+'CH4'!AE661*PCG!$C$5</f>
        <v>225.51079838819916</v>
      </c>
    </row>
    <row r="106" spans="2:31" x14ac:dyDescent="0.2">
      <c r="B106" s="3" t="s">
        <v>235</v>
      </c>
      <c r="C106" s="21">
        <f>+N2O!C661*PCG!$C$6</f>
        <v>10.324146051868048</v>
      </c>
      <c r="D106" s="21">
        <f>+N2O!D661*PCG!$C$6</f>
        <v>10.227215786635574</v>
      </c>
      <c r="E106" s="21">
        <f>+N2O!E661*PCG!$C$6</f>
        <v>18.234972149083379</v>
      </c>
      <c r="F106" s="21">
        <f>+N2O!F661*PCG!$C$6</f>
        <v>18.911314786704253</v>
      </c>
      <c r="G106" s="21">
        <f>+N2O!G661*PCG!$C$6</f>
        <v>19.252201917042704</v>
      </c>
      <c r="H106" s="21">
        <f>+N2O!H661*PCG!$C$6</f>
        <v>19.294741568817617</v>
      </c>
      <c r="I106" s="21">
        <f>+N2O!I661*PCG!$C$6</f>
        <v>19.288736945452719</v>
      </c>
      <c r="J106" s="21">
        <f>+N2O!J661*PCG!$C$6</f>
        <v>20.413749980973265</v>
      </c>
      <c r="K106" s="21">
        <f>+N2O!K661*PCG!$C$6</f>
        <v>21.845025074193327</v>
      </c>
      <c r="L106" s="21">
        <f>+N2O!L661*PCG!$C$6</f>
        <v>22.487844177411127</v>
      </c>
      <c r="M106" s="21">
        <f>+N2O!M661*PCG!$C$6</f>
        <v>23.906603826043877</v>
      </c>
      <c r="N106" s="21">
        <f>+N2O!N661*PCG!$C$6</f>
        <v>14.940424764203977</v>
      </c>
      <c r="O106" s="21">
        <f>+N2O!O661*PCG!$C$6</f>
        <v>12.0672992689701</v>
      </c>
      <c r="P106" s="21">
        <f>+N2O!P661*PCG!$C$6</f>
        <v>12.555426244261744</v>
      </c>
      <c r="Q106" s="21">
        <f>+N2O!Q661*PCG!$C$6</f>
        <v>13.274306948551827</v>
      </c>
      <c r="R106" s="21">
        <f>+N2O!R661*PCG!$C$6</f>
        <v>8.7185138539165123</v>
      </c>
      <c r="S106" s="21">
        <f>+N2O!S661*PCG!$C$6</f>
        <v>8.517646157885002</v>
      </c>
      <c r="T106" s="21">
        <f>+N2O!T661*PCG!$C$6</f>
        <v>8.0460647730294745</v>
      </c>
      <c r="U106" s="21">
        <f>+N2O!U661*PCG!$C$6</f>
        <v>8.1509954003794398</v>
      </c>
      <c r="V106" s="21">
        <f>+N2O!V661*PCG!$C$6</f>
        <v>8.3845490573164945</v>
      </c>
      <c r="W106" s="21">
        <f>+N2O!W661*PCG!$C$6</f>
        <v>7.8651016296682279</v>
      </c>
      <c r="X106" s="21">
        <f>+N2O!X661*PCG!$C$6</f>
        <v>7.5965924034529664</v>
      </c>
      <c r="Y106" s="21">
        <f>+N2O!Y661*PCG!$C$6</f>
        <v>7.736345994127471</v>
      </c>
      <c r="Z106" s="21">
        <f>+N2O!Z661*PCG!$C$6</f>
        <v>7.7452175763753637</v>
      </c>
      <c r="AA106" s="21">
        <f>+N2O!AA661*PCG!$C$6</f>
        <v>7.9152831029248851</v>
      </c>
      <c r="AB106" s="21">
        <f>+N2O!AB661*PCG!$C$6</f>
        <v>7.9502014987066252</v>
      </c>
      <c r="AC106" s="21">
        <f>+N2O!AC661*PCG!$C$6</f>
        <v>7.4768907624406724</v>
      </c>
      <c r="AD106" s="21">
        <f>+N2O!AD661*PCG!$C$6</f>
        <v>7.8271824364098119</v>
      </c>
      <c r="AE106" s="21">
        <f>+N2O!AE661*PCG!$C$6</f>
        <v>8.2494940564229413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68.642513166126449</v>
      </c>
      <c r="D111" s="28">
        <f t="shared" ref="D111:AE111" si="11">+SUM(D104:D107)</f>
        <v>69.789476143257758</v>
      </c>
      <c r="E111" s="28">
        <f t="shared" si="11"/>
        <v>100.60403161872408</v>
      </c>
      <c r="F111" s="28">
        <f t="shared" si="11"/>
        <v>102.32675239750306</v>
      </c>
      <c r="G111" s="28">
        <f t="shared" si="11"/>
        <v>104.60670394801571</v>
      </c>
      <c r="H111" s="28">
        <f t="shared" si="11"/>
        <v>107.81740043345035</v>
      </c>
      <c r="I111" s="28">
        <f t="shared" si="11"/>
        <v>105.4251057982797</v>
      </c>
      <c r="J111" s="28">
        <f t="shared" si="11"/>
        <v>110.82211200849957</v>
      </c>
      <c r="K111" s="28">
        <f t="shared" si="11"/>
        <v>115.2076740988351</v>
      </c>
      <c r="L111" s="28">
        <f t="shared" si="11"/>
        <v>117.00195419564136</v>
      </c>
      <c r="M111" s="28">
        <f t="shared" si="11"/>
        <v>125.46509542041973</v>
      </c>
      <c r="N111" s="28">
        <f t="shared" si="11"/>
        <v>119.82798454542585</v>
      </c>
      <c r="O111" s="28">
        <f t="shared" si="11"/>
        <v>111.82555065897314</v>
      </c>
      <c r="P111" s="28">
        <f t="shared" si="11"/>
        <v>123.62192290822452</v>
      </c>
      <c r="Q111" s="28">
        <f t="shared" si="11"/>
        <v>140.92354356208304</v>
      </c>
      <c r="R111" s="28">
        <f t="shared" si="11"/>
        <v>124.53114278586648</v>
      </c>
      <c r="S111" s="28">
        <f t="shared" si="11"/>
        <v>139.97173203180535</v>
      </c>
      <c r="T111" s="28">
        <f t="shared" si="11"/>
        <v>147.51877582672603</v>
      </c>
      <c r="U111" s="28">
        <f t="shared" si="11"/>
        <v>153.08921363454098</v>
      </c>
      <c r="V111" s="28">
        <f t="shared" si="11"/>
        <v>147.99765035562251</v>
      </c>
      <c r="W111" s="28">
        <f t="shared" si="11"/>
        <v>160.23702567513132</v>
      </c>
      <c r="X111" s="28">
        <f t="shared" si="11"/>
        <v>165.24686911186626</v>
      </c>
      <c r="Y111" s="28">
        <f t="shared" si="11"/>
        <v>169.29341826220309</v>
      </c>
      <c r="Z111" s="28">
        <f t="shared" si="11"/>
        <v>176.68736207177406</v>
      </c>
      <c r="AA111" s="28">
        <f t="shared" si="11"/>
        <v>194.90293733757318</v>
      </c>
      <c r="AB111" s="28">
        <f t="shared" si="11"/>
        <v>210.9473956435875</v>
      </c>
      <c r="AC111" s="28">
        <f t="shared" si="11"/>
        <v>215.70485411190188</v>
      </c>
      <c r="AD111" s="28">
        <f t="shared" si="11"/>
        <v>225.40882127765977</v>
      </c>
      <c r="AE111" s="28">
        <f t="shared" si="11"/>
        <v>237.16965523919029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56" priority="17" operator="equal">
      <formula>0</formula>
    </cfRule>
  </conditionalFormatting>
  <conditionalFormatting sqref="C32:AE32">
    <cfRule type="cellIs" dxfId="55" priority="16" operator="equal">
      <formula>0</formula>
    </cfRule>
  </conditionalFormatting>
  <conditionalFormatting sqref="C52:AE52">
    <cfRule type="cellIs" dxfId="54" priority="15" operator="equal">
      <formula>0</formula>
    </cfRule>
  </conditionalFormatting>
  <conditionalFormatting sqref="C72:AE72">
    <cfRule type="cellIs" dxfId="53" priority="11" operator="equal">
      <formula>0</formula>
    </cfRule>
  </conditionalFormatting>
  <conditionalFormatting sqref="C92:AE92">
    <cfRule type="cellIs" dxfId="52" priority="10" operator="equal">
      <formula>0</formula>
    </cfRule>
  </conditionalFormatting>
  <conditionalFormatting sqref="C112:AE112">
    <cfRule type="cellIs" dxfId="51" priority="9" operator="equal">
      <formula>0</formula>
    </cfRule>
  </conditionalFormatting>
  <conditionalFormatting sqref="C12:AE12">
    <cfRule type="cellIs" dxfId="50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I254"/>
  <sheetViews>
    <sheetView zoomScale="80" zoomScaleNormal="80" workbookViewId="0">
      <selection activeCell="T11" sqref="T11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9" x14ac:dyDescent="0.25">
      <c r="C1" t="s">
        <v>923</v>
      </c>
      <c r="D1" s="109">
        <f>aux!D1</f>
        <v>4662.4036864953569</v>
      </c>
    </row>
    <row r="2" spans="1:9" x14ac:dyDescent="0.25">
      <c r="A2" s="123" t="str">
        <f>aux!A2</f>
        <v>Código IPCC</v>
      </c>
      <c r="B2" s="123" t="str">
        <f>aux!B2</f>
        <v>Categorías de fuente y sumidero de gases de efecto invernadero</v>
      </c>
      <c r="C2" s="123">
        <f>aux!C2</f>
        <v>2018</v>
      </c>
      <c r="D2" s="123">
        <f>aux!D2</f>
        <v>2018</v>
      </c>
      <c r="F2" s="113" t="s">
        <v>911</v>
      </c>
      <c r="G2" s="113" t="s">
        <v>912</v>
      </c>
      <c r="I2" s="113" t="s">
        <v>911</v>
      </c>
    </row>
    <row r="3" spans="1:9" x14ac:dyDescent="0.25">
      <c r="A3" s="94" t="str">
        <f>aux!A247</f>
        <v>I.3</v>
      </c>
      <c r="B3" s="94" t="str">
        <f>aux!B247</f>
        <v>Industrias manufactureras y de la construcción (electricidad)</v>
      </c>
      <c r="C3" s="94">
        <f>aux!C247</f>
        <v>975.59955428353305</v>
      </c>
      <c r="D3" s="94">
        <f>aux!D247</f>
        <v>975.59955428353305</v>
      </c>
      <c r="F3" s="138">
        <f>D3/D$1</f>
        <v>0.20924819468321784</v>
      </c>
      <c r="G3" s="139">
        <f>F3</f>
        <v>0.20924819468321784</v>
      </c>
      <c r="I3" s="138">
        <f>C3/D$1</f>
        <v>0.20924819468321784</v>
      </c>
    </row>
    <row r="4" spans="1:9" x14ac:dyDescent="0.25">
      <c r="A4" s="94" t="str">
        <f>aux!A25</f>
        <v>1.A.3.b.iii.</v>
      </c>
      <c r="B4" s="94" t="str">
        <f>aux!B25</f>
        <v>Camiones para servicio pesado y autobuses</v>
      </c>
      <c r="C4" s="94">
        <f>aux!C25</f>
        <v>473.76455651740196</v>
      </c>
      <c r="D4" s="94">
        <f>aux!D25</f>
        <v>473.76455651740196</v>
      </c>
      <c r="F4" s="138">
        <f>D4/D$1</f>
        <v>0.10161380017128506</v>
      </c>
      <c r="G4" s="139">
        <f>G3+F4</f>
        <v>0.31086199485450289</v>
      </c>
      <c r="I4" s="138">
        <f t="shared" ref="I4:I67" si="0">C4/D$1</f>
        <v>0.10161380017128506</v>
      </c>
    </row>
    <row r="5" spans="1:9" x14ac:dyDescent="0.25">
      <c r="A5" s="94" t="str">
        <f>aux!A23</f>
        <v>1.A.3.b.i.</v>
      </c>
      <c r="B5" s="94" t="str">
        <f>aux!B23</f>
        <v>Automóviles</v>
      </c>
      <c r="C5" s="94">
        <f>aux!C23</f>
        <v>392.40989771599726</v>
      </c>
      <c r="D5" s="94">
        <f>aux!D23</f>
        <v>392.40989771599726</v>
      </c>
      <c r="F5" s="138">
        <f t="shared" ref="F5:F68" si="1">D5/D$1</f>
        <v>8.4164719338355828E-2</v>
      </c>
      <c r="G5" s="139">
        <f t="shared" ref="G5:G68" si="2">G4+F5</f>
        <v>0.39502671419285873</v>
      </c>
      <c r="I5" s="138">
        <f t="shared" si="0"/>
        <v>8.4164719338355828E-2</v>
      </c>
    </row>
    <row r="6" spans="1:9" x14ac:dyDescent="0.25">
      <c r="A6" s="94" t="str">
        <f>aux!A17</f>
        <v>1.A.2.i.</v>
      </c>
      <c r="B6" s="94" t="str">
        <f>aux!B17</f>
        <v>Minería (con excepción de combustibles) y cantería</v>
      </c>
      <c r="C6" s="94">
        <f>aux!C17</f>
        <v>371.66723020635072</v>
      </c>
      <c r="D6" s="94">
        <f>aux!D17</f>
        <v>371.66723020635072</v>
      </c>
      <c r="F6" s="138">
        <f t="shared" si="1"/>
        <v>7.9715797944069952E-2</v>
      </c>
      <c r="G6" s="139">
        <f t="shared" si="2"/>
        <v>0.4747425121369287</v>
      </c>
      <c r="I6" s="138">
        <f t="shared" si="0"/>
        <v>7.9715797944069952E-2</v>
      </c>
    </row>
    <row r="7" spans="1:9" x14ac:dyDescent="0.25">
      <c r="A7" s="94" t="str">
        <f>aux!A24</f>
        <v>1.A.3.b.ii.</v>
      </c>
      <c r="B7" s="94" t="str">
        <f>aux!B24</f>
        <v>Camiones para servicio ligero</v>
      </c>
      <c r="C7" s="94">
        <f>aux!C24</f>
        <v>320.16012231104003</v>
      </c>
      <c r="D7" s="94">
        <f>aux!D24</f>
        <v>320.16012231104003</v>
      </c>
      <c r="F7" s="138">
        <f t="shared" si="1"/>
        <v>6.8668468849744438E-2</v>
      </c>
      <c r="G7" s="139">
        <f t="shared" si="2"/>
        <v>0.54341098098667318</v>
      </c>
      <c r="I7" s="138">
        <f t="shared" si="0"/>
        <v>6.8668468849744438E-2</v>
      </c>
    </row>
    <row r="8" spans="1:9" x14ac:dyDescent="0.25">
      <c r="A8" s="94" t="str">
        <f>aux!A245</f>
        <v xml:space="preserve">I.1 </v>
      </c>
      <c r="B8" s="94" t="str">
        <f>aux!B245</f>
        <v>Edificios residenciales (electricidad)</v>
      </c>
      <c r="C8" s="94">
        <f>aux!C245</f>
        <v>235.30169535729482</v>
      </c>
      <c r="D8" s="94">
        <f>aux!D245</f>
        <v>235.30169535729482</v>
      </c>
      <c r="F8" s="138">
        <f t="shared" si="1"/>
        <v>5.046789406907122E-2</v>
      </c>
      <c r="G8" s="139">
        <f t="shared" si="2"/>
        <v>0.59387887505574444</v>
      </c>
      <c r="I8" s="138">
        <f t="shared" si="0"/>
        <v>5.046789406907122E-2</v>
      </c>
    </row>
    <row r="9" spans="1:9" x14ac:dyDescent="0.25">
      <c r="A9" s="94" t="str">
        <f>aux!A238</f>
        <v>5.A.</v>
      </c>
      <c r="B9" s="94" t="str">
        <f>aux!B238</f>
        <v>Disposición de residuos sólidos</v>
      </c>
      <c r="C9" s="94">
        <f>aux!C238</f>
        <v>167.03503739000024</v>
      </c>
      <c r="D9" s="94">
        <f>aux!D238</f>
        <v>167.03503739000024</v>
      </c>
      <c r="F9" s="138">
        <f t="shared" si="1"/>
        <v>3.5825949150181245E-2</v>
      </c>
      <c r="G9" s="139">
        <f t="shared" si="2"/>
        <v>0.62970482420592566</v>
      </c>
      <c r="I9" s="138">
        <f t="shared" si="0"/>
        <v>3.5825949150181245E-2</v>
      </c>
    </row>
    <row r="10" spans="1:9" x14ac:dyDescent="0.25">
      <c r="A10" s="94" t="str">
        <f>aux!A246</f>
        <v>I.2</v>
      </c>
      <c r="B10" s="94" t="str">
        <f>aux!B246</f>
        <v>Edificios/instalaciones comerciales e institucionales (electricidad)</v>
      </c>
      <c r="C10" s="94">
        <f>aux!C246</f>
        <v>147.5425639894529</v>
      </c>
      <c r="D10" s="94">
        <f>aux!D246</f>
        <v>147.5425639894529</v>
      </c>
      <c r="F10" s="138">
        <f t="shared" si="1"/>
        <v>3.1645171441677097E-2</v>
      </c>
      <c r="G10" s="139">
        <f t="shared" si="2"/>
        <v>0.66134999564760277</v>
      </c>
      <c r="I10" s="138">
        <f t="shared" si="0"/>
        <v>3.1645171441677097E-2</v>
      </c>
    </row>
    <row r="11" spans="1:9" x14ac:dyDescent="0.25">
      <c r="A11" s="94" t="str">
        <f>aux!A213</f>
        <v>4.A.1.b.ii.2.</v>
      </c>
      <c r="B11" s="94" t="str">
        <f>aux!B213</f>
        <v>Leña especies exótica</v>
      </c>
      <c r="C11" s="94">
        <f>aux!C213</f>
        <v>146.70441579513889</v>
      </c>
      <c r="D11" s="94">
        <f>aux!D213</f>
        <v>146.70441579513889</v>
      </c>
      <c r="F11" s="138">
        <f t="shared" si="1"/>
        <v>3.1465404040424028E-2</v>
      </c>
      <c r="G11" s="139">
        <f t="shared" si="2"/>
        <v>0.69281539968802686</v>
      </c>
      <c r="I11" s="138">
        <f t="shared" si="0"/>
        <v>3.1465404040424028E-2</v>
      </c>
    </row>
    <row r="12" spans="1:9" x14ac:dyDescent="0.25">
      <c r="A12" s="94" t="str">
        <f>aux!A219</f>
        <v>4.A.2.b.ii.</v>
      </c>
      <c r="B12" s="94" t="str">
        <f>aux!B219</f>
        <v>Pastizales convertidos en plantaciones forestales</v>
      </c>
      <c r="C12" s="94">
        <f>aux!C219</f>
        <v>-116.65252956026787</v>
      </c>
      <c r="D12" s="94">
        <f>aux!D219</f>
        <v>116.65252956026787</v>
      </c>
      <c r="F12" s="138">
        <f t="shared" si="1"/>
        <v>2.5019826124913141E-2</v>
      </c>
      <c r="G12" s="139">
        <f t="shared" si="2"/>
        <v>0.71783522581294001</v>
      </c>
      <c r="I12" s="138">
        <f t="shared" si="0"/>
        <v>-2.5019826124913141E-2</v>
      </c>
    </row>
    <row r="13" spans="1:9" x14ac:dyDescent="0.25">
      <c r="A13" s="94" t="str">
        <f>aux!A34</f>
        <v>1.A.4.b.</v>
      </c>
      <c r="B13" s="94" t="str">
        <f>aux!B34</f>
        <v>Residencial</v>
      </c>
      <c r="C13" s="94">
        <f>aux!C34</f>
        <v>114.86773973180286</v>
      </c>
      <c r="D13" s="94">
        <f>aux!D34</f>
        <v>114.86773973180286</v>
      </c>
      <c r="F13" s="138">
        <f t="shared" si="1"/>
        <v>2.4637021471246051E-2</v>
      </c>
      <c r="G13" s="139">
        <f t="shared" si="2"/>
        <v>0.74247224728418604</v>
      </c>
      <c r="I13" s="138">
        <f t="shared" si="0"/>
        <v>2.4637021471246051E-2</v>
      </c>
    </row>
    <row r="14" spans="1:9" x14ac:dyDescent="0.25">
      <c r="A14" s="94" t="str">
        <f>aux!A111</f>
        <v>2.F.1.c.</v>
      </c>
      <c r="B14" s="94" t="str">
        <f>aux!B111</f>
        <v>Refrigeración industrial</v>
      </c>
      <c r="C14" s="94">
        <f>aux!C111</f>
        <v>112.68612854795703</v>
      </c>
      <c r="D14" s="94">
        <f>aux!D111</f>
        <v>112.68612854795703</v>
      </c>
      <c r="F14" s="138">
        <f t="shared" si="1"/>
        <v>2.4169105921555481E-2</v>
      </c>
      <c r="G14" s="139">
        <f t="shared" si="2"/>
        <v>0.76664135320574156</v>
      </c>
      <c r="I14" s="138">
        <f t="shared" si="0"/>
        <v>2.4169105921555481E-2</v>
      </c>
    </row>
    <row r="15" spans="1:9" x14ac:dyDescent="0.25">
      <c r="A15" s="94" t="str">
        <f>aux!A166</f>
        <v>3.D.1.a.</v>
      </c>
      <c r="B15" s="94" t="str">
        <f>aux!B166</f>
        <v>Fertilizante inorgánicos</v>
      </c>
      <c r="C15" s="94">
        <f>aux!C166</f>
        <v>103.28597146211038</v>
      </c>
      <c r="D15" s="94">
        <f>aux!D166</f>
        <v>103.28597146211038</v>
      </c>
      <c r="F15" s="138">
        <f t="shared" si="1"/>
        <v>2.2152944791391186E-2</v>
      </c>
      <c r="G15" s="139">
        <f t="shared" si="2"/>
        <v>0.78879429799713274</v>
      </c>
      <c r="I15" s="138">
        <f t="shared" si="0"/>
        <v>2.2152944791391186E-2</v>
      </c>
    </row>
    <row r="16" spans="1:9" x14ac:dyDescent="0.25">
      <c r="A16" s="94" t="str">
        <f>aux!A203</f>
        <v>4.A.1.a.i.1.k.</v>
      </c>
      <c r="B16" s="94" t="str">
        <f>aux!B203</f>
        <v>Esclerófilo</v>
      </c>
      <c r="C16" s="94">
        <f>aux!C203</f>
        <v>-89.705517654169967</v>
      </c>
      <c r="D16" s="94">
        <f>aux!D203</f>
        <v>89.705517654169967</v>
      </c>
      <c r="F16" s="138">
        <f t="shared" si="1"/>
        <v>1.9240186754742372E-2</v>
      </c>
      <c r="G16" s="139">
        <f t="shared" si="2"/>
        <v>0.80803448475187512</v>
      </c>
      <c r="I16" s="138">
        <f t="shared" si="0"/>
        <v>-1.9240186754742372E-2</v>
      </c>
    </row>
    <row r="17" spans="1:9" x14ac:dyDescent="0.25">
      <c r="A17" s="94" t="str">
        <f>aux!A207</f>
        <v>4.A.1.a.ii.</v>
      </c>
      <c r="B17" s="94" t="str">
        <f>aux!B207</f>
        <v>Plantaciones forestales</v>
      </c>
      <c r="C17" s="94">
        <f>aux!C207</f>
        <v>-88.43415666985274</v>
      </c>
      <c r="D17" s="94">
        <f>aux!D207</f>
        <v>88.43415666985274</v>
      </c>
      <c r="F17" s="138">
        <f t="shared" si="1"/>
        <v>1.896750316280036E-2</v>
      </c>
      <c r="G17" s="139">
        <f t="shared" si="2"/>
        <v>0.8270019879146755</v>
      </c>
      <c r="I17" s="138">
        <f t="shared" si="0"/>
        <v>-1.896750316280036E-2</v>
      </c>
    </row>
    <row r="18" spans="1:9" x14ac:dyDescent="0.25">
      <c r="A18" s="94" t="str">
        <f>aux!A21</f>
        <v>1.A.2.m.</v>
      </c>
      <c r="B18" s="94" t="str">
        <f>aux!B21</f>
        <v>Industria no especificada</v>
      </c>
      <c r="C18" s="94">
        <f>aux!C21</f>
        <v>80.955910266225857</v>
      </c>
      <c r="D18" s="94">
        <f>aux!D21</f>
        <v>80.955910266225857</v>
      </c>
      <c r="F18" s="138">
        <f t="shared" si="1"/>
        <v>1.7363556592217548E-2</v>
      </c>
      <c r="G18" s="139">
        <f t="shared" si="2"/>
        <v>0.84436554450689305</v>
      </c>
      <c r="I18" s="138">
        <f t="shared" si="0"/>
        <v>1.7363556592217548E-2</v>
      </c>
    </row>
    <row r="19" spans="1:9" x14ac:dyDescent="0.25">
      <c r="A19" s="94" t="str">
        <f>aux!A22</f>
        <v>1.A.3.a.ii.</v>
      </c>
      <c r="B19" s="94" t="str">
        <f>aux!B22</f>
        <v>Aviación de cabotaje</v>
      </c>
      <c r="C19" s="94">
        <f>aux!C22</f>
        <v>74.732833953460229</v>
      </c>
      <c r="D19" s="94">
        <f>aux!D22</f>
        <v>74.732833953460229</v>
      </c>
      <c r="F19" s="138">
        <f t="shared" si="1"/>
        <v>1.6028820964157121E-2</v>
      </c>
      <c r="G19" s="139">
        <f t="shared" si="2"/>
        <v>0.86039436547105019</v>
      </c>
      <c r="I19" s="138">
        <f t="shared" si="0"/>
        <v>1.6028820964157121E-2</v>
      </c>
    </row>
    <row r="20" spans="1:9" x14ac:dyDescent="0.25">
      <c r="A20" s="94" t="str">
        <f>aux!A170</f>
        <v>3.D.1.c.</v>
      </c>
      <c r="B20" s="94" t="str">
        <f>aux!B170</f>
        <v>Orina y estiércol depositado por animales de pastoreo</v>
      </c>
      <c r="C20" s="94">
        <f>aux!C170</f>
        <v>73.091298422291743</v>
      </c>
      <c r="D20" s="94">
        <f>aux!D170</f>
        <v>73.091298422291743</v>
      </c>
      <c r="F20" s="138">
        <f t="shared" si="1"/>
        <v>1.5676741727448557E-2</v>
      </c>
      <c r="G20" s="139">
        <f t="shared" si="2"/>
        <v>0.87607110719849879</v>
      </c>
      <c r="I20" s="138">
        <f t="shared" si="0"/>
        <v>1.5676741727448557E-2</v>
      </c>
    </row>
    <row r="21" spans="1:9" x14ac:dyDescent="0.25">
      <c r="A21" s="94" t="str">
        <f>aux!A33</f>
        <v>1.A.4.a.</v>
      </c>
      <c r="B21" s="94" t="str">
        <f>aux!B33</f>
        <v>Comercial / Institucional</v>
      </c>
      <c r="C21" s="94">
        <f>aux!C33</f>
        <v>60.676188387868535</v>
      </c>
      <c r="D21" s="94">
        <f>aux!D33</f>
        <v>60.676188387868535</v>
      </c>
      <c r="F21" s="138">
        <f t="shared" si="1"/>
        <v>1.3013928537251503E-2</v>
      </c>
      <c r="G21" s="139">
        <f t="shared" si="2"/>
        <v>0.88908503573575026</v>
      </c>
      <c r="I21" s="138">
        <f t="shared" si="0"/>
        <v>1.3013928537251503E-2</v>
      </c>
    </row>
    <row r="22" spans="1:9" x14ac:dyDescent="0.25">
      <c r="A22" s="94" t="str">
        <f>aux!A32</f>
        <v>1.A.3.e.ii.</v>
      </c>
      <c r="B22" s="94" t="str">
        <f>aux!B32</f>
        <v>Todo terreno</v>
      </c>
      <c r="C22" s="94">
        <f>aux!C32</f>
        <v>46.263929561665236</v>
      </c>
      <c r="D22" s="94">
        <f>aux!D32</f>
        <v>46.263929561665236</v>
      </c>
      <c r="F22" s="138">
        <f t="shared" si="1"/>
        <v>9.9227635941668071E-3</v>
      </c>
      <c r="G22" s="139">
        <f t="shared" si="2"/>
        <v>0.89900779932991703</v>
      </c>
      <c r="I22" s="138">
        <f t="shared" si="0"/>
        <v>9.9227635941668071E-3</v>
      </c>
    </row>
    <row r="23" spans="1:9" x14ac:dyDescent="0.25">
      <c r="A23" s="94" t="str">
        <f>aux!A133</f>
        <v>3.A.1.</v>
      </c>
      <c r="B23" s="94" t="str">
        <f>aux!B133</f>
        <v>Ganado vacuno</v>
      </c>
      <c r="C23" s="94">
        <f>aux!C133</f>
        <v>46.196626020347516</v>
      </c>
      <c r="D23" s="94">
        <f>aux!D133</f>
        <v>46.196626020347516</v>
      </c>
      <c r="F23" s="138">
        <f t="shared" si="1"/>
        <v>9.9083282200886965E-3</v>
      </c>
      <c r="G23" s="139">
        <f t="shared" si="2"/>
        <v>0.90891612755000573</v>
      </c>
      <c r="I23" s="138">
        <f t="shared" si="0"/>
        <v>9.9083282200886965E-3</v>
      </c>
    </row>
    <row r="24" spans="1:9" x14ac:dyDescent="0.25">
      <c r="A24" s="94" t="str">
        <f>aux!A137</f>
        <v>3.A.4.b.</v>
      </c>
      <c r="B24" s="94" t="str">
        <f>aux!B137</f>
        <v>Caprinos</v>
      </c>
      <c r="C24" s="94">
        <f>aux!C137</f>
        <v>43.564137614456335</v>
      </c>
      <c r="D24" s="94">
        <f>aux!D137</f>
        <v>43.564137614456335</v>
      </c>
      <c r="F24" s="138">
        <f t="shared" si="1"/>
        <v>9.3437077833135249E-3</v>
      </c>
      <c r="G24" s="139">
        <f t="shared" si="2"/>
        <v>0.91825983533331923</v>
      </c>
      <c r="I24" s="138">
        <f t="shared" si="0"/>
        <v>9.3437077833135249E-3</v>
      </c>
    </row>
    <row r="25" spans="1:9" x14ac:dyDescent="0.25">
      <c r="A25" s="94" t="str">
        <f>aux!A242</f>
        <v>5.D.1.</v>
      </c>
      <c r="B25" s="94" t="str">
        <f>aux!B242</f>
        <v>Tratamiento y descarga de aguas residuales domésticas</v>
      </c>
      <c r="C25" s="94">
        <f>aux!C242</f>
        <v>41.797202454867517</v>
      </c>
      <c r="D25" s="94">
        <f>aux!D242</f>
        <v>41.797202454867517</v>
      </c>
      <c r="F25" s="138">
        <f t="shared" si="1"/>
        <v>8.9647326283507009E-3</v>
      </c>
      <c r="G25" s="139">
        <f t="shared" si="2"/>
        <v>0.92722456796166997</v>
      </c>
      <c r="I25" s="138">
        <f t="shared" si="0"/>
        <v>8.9647326283507009E-3</v>
      </c>
    </row>
    <row r="26" spans="1:9" x14ac:dyDescent="0.25">
      <c r="A26" s="94" t="str">
        <f>aux!A205</f>
        <v>4.A.1.a.i.2.</v>
      </c>
      <c r="B26" s="94" t="str">
        <f>aux!B205</f>
        <v>Planes de manejo (Ley Bosque nativo)</v>
      </c>
      <c r="C26" s="94">
        <f>aux!C205</f>
        <v>-40.795344405144775</v>
      </c>
      <c r="D26" s="94">
        <f>aux!D205</f>
        <v>40.795344405144775</v>
      </c>
      <c r="F26" s="138">
        <f t="shared" si="1"/>
        <v>8.7498524684399195E-3</v>
      </c>
      <c r="G26" s="139">
        <f t="shared" si="2"/>
        <v>0.93597442043010992</v>
      </c>
      <c r="I26" s="138">
        <f t="shared" si="0"/>
        <v>-8.7498524684399195E-3</v>
      </c>
    </row>
    <row r="27" spans="1:9" x14ac:dyDescent="0.25">
      <c r="A27" s="94" t="str">
        <f>aux!A190</f>
        <v>3.H.</v>
      </c>
      <c r="B27" s="94" t="str">
        <f>aux!B190</f>
        <v>Aplicación de urea</v>
      </c>
      <c r="C27" s="94">
        <f>aux!C190</f>
        <v>30.953747653902834</v>
      </c>
      <c r="D27" s="94">
        <f>aux!D190</f>
        <v>30.953747653902834</v>
      </c>
      <c r="F27" s="138">
        <f t="shared" si="1"/>
        <v>6.6390106338411461E-3</v>
      </c>
      <c r="G27" s="139">
        <f t="shared" si="2"/>
        <v>0.94261343106395101</v>
      </c>
      <c r="I27" s="138">
        <f t="shared" si="0"/>
        <v>6.6390106338411461E-3</v>
      </c>
    </row>
    <row r="28" spans="1:9" x14ac:dyDescent="0.25">
      <c r="A28" s="94" t="str">
        <f>aux!A114</f>
        <v>2.F.1.f.</v>
      </c>
      <c r="B28" s="94" t="str">
        <f>aux!B114</f>
        <v>Aire acondicionado móvil</v>
      </c>
      <c r="C28" s="94">
        <f>aux!C114</f>
        <v>30.922042016430879</v>
      </c>
      <c r="D28" s="94">
        <f>aux!D114</f>
        <v>30.922042016430879</v>
      </c>
      <c r="F28" s="138">
        <f t="shared" si="1"/>
        <v>6.6322103566442588E-3</v>
      </c>
      <c r="G28" s="139">
        <f t="shared" si="2"/>
        <v>0.94924564142059531</v>
      </c>
      <c r="I28" s="138">
        <f t="shared" si="0"/>
        <v>6.6322103566442588E-3</v>
      </c>
    </row>
    <row r="29" spans="1:9" x14ac:dyDescent="0.25">
      <c r="A29" s="94" t="str">
        <f>aux!A109</f>
        <v>2.F.1.a.</v>
      </c>
      <c r="B29" s="94" t="str">
        <f>aux!B109</f>
        <v>Refrigeración comercial</v>
      </c>
      <c r="C29" s="94">
        <f>aux!C109</f>
        <v>28.20814932686682</v>
      </c>
      <c r="D29" s="94">
        <f>aux!D109</f>
        <v>28.20814932686682</v>
      </c>
      <c r="F29" s="138">
        <f t="shared" si="1"/>
        <v>6.0501301954122228E-3</v>
      </c>
      <c r="G29" s="139">
        <f t="shared" si="2"/>
        <v>0.95529577161600754</v>
      </c>
      <c r="I29" s="138">
        <f t="shared" si="0"/>
        <v>6.0501301954122228E-3</v>
      </c>
    </row>
    <row r="30" spans="1:9" x14ac:dyDescent="0.25">
      <c r="A30" s="94" t="str">
        <f>aux!A229</f>
        <v>4.C.2.</v>
      </c>
      <c r="B30" s="94" t="str">
        <f>aux!B229</f>
        <v>Tierras convertidas en pastizales</v>
      </c>
      <c r="C30" s="94">
        <f>aux!C229</f>
        <v>27.175096882706647</v>
      </c>
      <c r="D30" s="94">
        <f>aux!D229</f>
        <v>27.175096882706647</v>
      </c>
      <c r="F30" s="138">
        <f t="shared" si="1"/>
        <v>5.828559410550241E-3</v>
      </c>
      <c r="G30" s="139">
        <f t="shared" si="2"/>
        <v>0.96112433102655781</v>
      </c>
      <c r="I30" s="138">
        <f t="shared" si="0"/>
        <v>5.828559410550241E-3</v>
      </c>
    </row>
    <row r="31" spans="1:9" x14ac:dyDescent="0.25">
      <c r="A31" s="94" t="str">
        <f>aux!A243</f>
        <v>5.D.2.</v>
      </c>
      <c r="B31" s="94" t="str">
        <f>aux!B243</f>
        <v>Tratamiento y descarga de aguas residuales industriales</v>
      </c>
      <c r="C31" s="94">
        <f>aux!C243</f>
        <v>21.826383844401569</v>
      </c>
      <c r="D31" s="94">
        <f>aux!D243</f>
        <v>21.826383844401569</v>
      </c>
      <c r="F31" s="138">
        <f t="shared" si="1"/>
        <v>4.681358653610722E-3</v>
      </c>
      <c r="G31" s="139">
        <f t="shared" si="2"/>
        <v>0.96580568968016856</v>
      </c>
      <c r="I31" s="138">
        <f t="shared" si="0"/>
        <v>4.681358653610722E-3</v>
      </c>
    </row>
    <row r="32" spans="1:9" x14ac:dyDescent="0.25">
      <c r="A32" s="94" t="str">
        <f>aux!A179</f>
        <v>3.D.2.a.iii.</v>
      </c>
      <c r="B32" s="94" t="str">
        <f>aux!B179</f>
        <v>Orina y estiércol depositado por animales de pastoreo</v>
      </c>
      <c r="C32" s="94">
        <f>aux!C179</f>
        <v>13.072789999676106</v>
      </c>
      <c r="D32" s="94">
        <f>aux!D179</f>
        <v>13.072789999676106</v>
      </c>
      <c r="F32" s="138">
        <f t="shared" si="1"/>
        <v>2.8038734692882594E-3</v>
      </c>
      <c r="G32" s="139">
        <f t="shared" si="2"/>
        <v>0.96860956314945679</v>
      </c>
      <c r="I32" s="138">
        <f t="shared" si="0"/>
        <v>2.8038734692882594E-3</v>
      </c>
    </row>
    <row r="33" spans="1:9" x14ac:dyDescent="0.25">
      <c r="A33" s="94" t="str">
        <f>aux!A138</f>
        <v>3.A.4.c.</v>
      </c>
      <c r="B33" s="94" t="str">
        <f>aux!B138</f>
        <v>Equinos</v>
      </c>
      <c r="C33" s="94">
        <f>aux!C138</f>
        <v>11.360385000000015</v>
      </c>
      <c r="D33" s="94">
        <f>aux!D138</f>
        <v>11.360385000000015</v>
      </c>
      <c r="F33" s="138">
        <f t="shared" si="1"/>
        <v>2.4365940325813801E-3</v>
      </c>
      <c r="G33" s="139">
        <f t="shared" si="2"/>
        <v>0.97104615718203813</v>
      </c>
      <c r="I33" s="138">
        <f t="shared" si="0"/>
        <v>2.4365940325813801E-3</v>
      </c>
    </row>
    <row r="34" spans="1:9" x14ac:dyDescent="0.25">
      <c r="A34" s="94" t="str">
        <f>aux!A227</f>
        <v>4.B.2.</v>
      </c>
      <c r="B34" s="94" t="str">
        <f>aux!B227</f>
        <v>Tierras convertidas en tierras de cultivo</v>
      </c>
      <c r="C34" s="94">
        <f>aux!C227</f>
        <v>11.18900441678441</v>
      </c>
      <c r="D34" s="94">
        <f>aux!D227</f>
        <v>11.18900441678441</v>
      </c>
      <c r="F34" s="138">
        <f t="shared" si="1"/>
        <v>2.399836043625596E-3</v>
      </c>
      <c r="G34" s="139">
        <f t="shared" si="2"/>
        <v>0.97344599322566372</v>
      </c>
      <c r="I34" s="138">
        <f t="shared" si="0"/>
        <v>2.399836043625596E-3</v>
      </c>
    </row>
    <row r="35" spans="1:9" x14ac:dyDescent="0.25">
      <c r="A35" s="94" t="str">
        <f>aux!A37</f>
        <v>1.A.4.c.iii.</v>
      </c>
      <c r="B35" s="94" t="str">
        <f>aux!B37</f>
        <v>Pesca (combustión móvil)</v>
      </c>
      <c r="C35" s="94">
        <f>aux!C37</f>
        <v>10.598567129334834</v>
      </c>
      <c r="D35" s="94">
        <f>aux!D37</f>
        <v>10.598567129334834</v>
      </c>
      <c r="F35" s="138">
        <f t="shared" si="1"/>
        <v>2.2731980845059731E-3</v>
      </c>
      <c r="G35" s="139">
        <f t="shared" si="2"/>
        <v>0.97571919131016971</v>
      </c>
      <c r="I35" s="138">
        <f t="shared" si="0"/>
        <v>2.2731980845059731E-3</v>
      </c>
    </row>
    <row r="36" spans="1:9" x14ac:dyDescent="0.25">
      <c r="A36" s="94" t="str">
        <f>aux!A113</f>
        <v>2.F.1.e.</v>
      </c>
      <c r="B36" s="94" t="str">
        <f>aux!B113</f>
        <v>Aire acondicionado fijo</v>
      </c>
      <c r="C36" s="94">
        <f>aux!C113</f>
        <v>10.488354526185482</v>
      </c>
      <c r="D36" s="94">
        <f>aux!D113</f>
        <v>10.488354526185482</v>
      </c>
      <c r="F36" s="138">
        <f t="shared" si="1"/>
        <v>2.2495595043743166E-3</v>
      </c>
      <c r="G36" s="139">
        <f t="shared" si="2"/>
        <v>0.97796875081454404</v>
      </c>
      <c r="I36" s="138">
        <f t="shared" si="0"/>
        <v>2.2495595043743166E-3</v>
      </c>
    </row>
    <row r="37" spans="1:9" x14ac:dyDescent="0.25">
      <c r="A37" s="94" t="str">
        <f>aux!A175</f>
        <v>3.D.2.a.i</v>
      </c>
      <c r="B37" s="94" t="str">
        <f>aux!B175</f>
        <v>Fertilizante inorgánicos</v>
      </c>
      <c r="C37" s="94">
        <f>aux!C175</f>
        <v>10.32859714621104</v>
      </c>
      <c r="D37" s="94">
        <f>aux!D175</f>
        <v>10.32859714621104</v>
      </c>
      <c r="F37" s="138">
        <f t="shared" si="1"/>
        <v>2.215294479139119E-3</v>
      </c>
      <c r="G37" s="139">
        <f t="shared" si="2"/>
        <v>0.98018404529368319</v>
      </c>
      <c r="I37" s="138">
        <f t="shared" si="0"/>
        <v>2.215294479139119E-3</v>
      </c>
    </row>
    <row r="38" spans="1:9" x14ac:dyDescent="0.25">
      <c r="A38" s="94" t="str">
        <f>aux!A171</f>
        <v>3.D.1.d.</v>
      </c>
      <c r="B38" s="94" t="str">
        <f>aux!B171</f>
        <v>Residuos de cosechas</v>
      </c>
      <c r="C38" s="94">
        <f>aux!C171</f>
        <v>8.1467927633917689</v>
      </c>
      <c r="D38" s="94">
        <f>aux!D171</f>
        <v>8.1467927633917689</v>
      </c>
      <c r="F38" s="138">
        <f t="shared" si="1"/>
        <v>1.7473374918154209E-3</v>
      </c>
      <c r="G38" s="139">
        <f t="shared" si="2"/>
        <v>0.98193138278549863</v>
      </c>
      <c r="I38" s="138">
        <f t="shared" si="0"/>
        <v>1.7473374918154209E-3</v>
      </c>
    </row>
    <row r="39" spans="1:9" x14ac:dyDescent="0.25">
      <c r="A39" s="94" t="str">
        <f>aux!A214</f>
        <v>4.A.1.b.iii.1.</v>
      </c>
      <c r="B39" s="94" t="str">
        <f>aux!B214</f>
        <v>Incendios</v>
      </c>
      <c r="C39" s="94">
        <f>aux!C214</f>
        <v>6.7549189855969018</v>
      </c>
      <c r="D39" s="94">
        <f>aux!D214</f>
        <v>6.7549189855969018</v>
      </c>
      <c r="F39" s="138">
        <f t="shared" si="1"/>
        <v>1.4488061180035765E-3</v>
      </c>
      <c r="G39" s="139">
        <f t="shared" si="2"/>
        <v>0.98338018890350221</v>
      </c>
      <c r="I39" s="138">
        <f t="shared" si="0"/>
        <v>1.4488061180035765E-3</v>
      </c>
    </row>
    <row r="40" spans="1:9" x14ac:dyDescent="0.25">
      <c r="A40" s="94" t="str">
        <f>aux!A134</f>
        <v>3.A.2.</v>
      </c>
      <c r="B40" s="94" t="str">
        <f>aux!B134</f>
        <v>Ovinos</v>
      </c>
      <c r="C40" s="94">
        <f>aux!C134</f>
        <v>6.6493364937262669</v>
      </c>
      <c r="D40" s="94">
        <f>aux!D134</f>
        <v>6.6493364937262669</v>
      </c>
      <c r="F40" s="138">
        <f t="shared" si="1"/>
        <v>1.4261606117432638E-3</v>
      </c>
      <c r="G40" s="139">
        <f t="shared" si="2"/>
        <v>0.98480634951524548</v>
      </c>
      <c r="I40" s="138">
        <f t="shared" si="0"/>
        <v>1.4261606117432638E-3</v>
      </c>
    </row>
    <row r="41" spans="1:9" x14ac:dyDescent="0.25">
      <c r="A41" s="94" t="str">
        <f>aux!A241</f>
        <v>5.C.2.</v>
      </c>
      <c r="B41" s="94" t="str">
        <f>aux!B241</f>
        <v>Incineración abierta de residuos</v>
      </c>
      <c r="C41" s="94">
        <f>aux!C241</f>
        <v>6.5000137967960114</v>
      </c>
      <c r="D41" s="94">
        <f>aux!D241</f>
        <v>6.5000137967960114</v>
      </c>
      <c r="F41" s="138">
        <f t="shared" si="1"/>
        <v>1.3941336344648338E-3</v>
      </c>
      <c r="G41" s="139">
        <f t="shared" si="2"/>
        <v>0.98620048314971032</v>
      </c>
      <c r="I41" s="138">
        <f t="shared" si="0"/>
        <v>1.3941336344648338E-3</v>
      </c>
    </row>
    <row r="42" spans="1:9" x14ac:dyDescent="0.25">
      <c r="A42" s="94" t="str">
        <f>aux!A167</f>
        <v>3.D.1.b.i.</v>
      </c>
      <c r="B42" s="94" t="str">
        <f>aux!B167</f>
        <v>Estiércol animal aplicado a los suelos</v>
      </c>
      <c r="C42" s="94">
        <f>aux!C167</f>
        <v>6.3275090470515423</v>
      </c>
      <c r="D42" s="94">
        <f>aux!D167</f>
        <v>6.3275090470515423</v>
      </c>
      <c r="F42" s="138">
        <f t="shared" si="1"/>
        <v>1.3571345324256583E-3</v>
      </c>
      <c r="G42" s="139">
        <f t="shared" si="2"/>
        <v>0.98755761768213601</v>
      </c>
      <c r="I42" s="138">
        <f t="shared" si="0"/>
        <v>1.3571345324256583E-3</v>
      </c>
    </row>
    <row r="43" spans="1:9" x14ac:dyDescent="0.25">
      <c r="A43" s="94" t="str">
        <f>aux!A100</f>
        <v>2.D.1.</v>
      </c>
      <c r="B43" s="94" t="str">
        <f>aux!B100</f>
        <v>Uso de lubricantes</v>
      </c>
      <c r="C43" s="94">
        <f>aux!C100</f>
        <v>5.3926014746907791</v>
      </c>
      <c r="D43" s="94">
        <f>aux!D100</f>
        <v>5.3926014746907791</v>
      </c>
      <c r="F43" s="138">
        <f t="shared" si="1"/>
        <v>1.156614020855903E-3</v>
      </c>
      <c r="G43" s="139">
        <f t="shared" si="2"/>
        <v>0.98871423170299189</v>
      </c>
      <c r="I43" s="138">
        <f t="shared" si="0"/>
        <v>1.156614020855903E-3</v>
      </c>
    </row>
    <row r="44" spans="1:9" x14ac:dyDescent="0.25">
      <c r="A44" s="94" t="str">
        <f>aux!A212</f>
        <v>4.A.1.b.ii.1.</v>
      </c>
      <c r="B44" s="94" t="str">
        <f>aux!B212</f>
        <v>Leña especies nativas</v>
      </c>
      <c r="C44" s="94">
        <f>aux!C212</f>
        <v>4.6246701219034314</v>
      </c>
      <c r="D44" s="94">
        <f>aux!D212</f>
        <v>4.6246701219034314</v>
      </c>
      <c r="F44" s="138">
        <f t="shared" si="1"/>
        <v>9.9190684309442769E-4</v>
      </c>
      <c r="G44" s="139">
        <f t="shared" si="2"/>
        <v>0.98970613854608636</v>
      </c>
      <c r="I44" s="138">
        <f t="shared" si="0"/>
        <v>9.9190684309442769E-4</v>
      </c>
    </row>
    <row r="45" spans="1:9" x14ac:dyDescent="0.25">
      <c r="A45" s="94" t="str">
        <f>aux!A112</f>
        <v>2.F.1.d.</v>
      </c>
      <c r="B45" s="94" t="str">
        <f>aux!B112</f>
        <v>Transporte refrigerado</v>
      </c>
      <c r="C45" s="94">
        <f>aux!C112</f>
        <v>4.4634668651412497</v>
      </c>
      <c r="D45" s="94">
        <f>aux!D112</f>
        <v>4.4634668651412497</v>
      </c>
      <c r="F45" s="138">
        <f t="shared" si="1"/>
        <v>9.5733170383115315E-4</v>
      </c>
      <c r="G45" s="139">
        <f t="shared" si="2"/>
        <v>0.99066347024991752</v>
      </c>
      <c r="I45" s="138">
        <f t="shared" si="0"/>
        <v>9.5733170383115315E-4</v>
      </c>
    </row>
    <row r="46" spans="1:9" x14ac:dyDescent="0.25">
      <c r="A46" s="94" t="str">
        <f>aux!A26</f>
        <v>1.A.3.b.iv.</v>
      </c>
      <c r="B46" s="94" t="str">
        <f>aux!B26</f>
        <v>Motocicletas</v>
      </c>
      <c r="C46" s="94">
        <f>aux!C26</f>
        <v>3.5152776928598817</v>
      </c>
      <c r="D46" s="94">
        <f>aux!D26</f>
        <v>3.5152776928598817</v>
      </c>
      <c r="F46" s="138">
        <f t="shared" si="1"/>
        <v>7.5396253289732864E-4</v>
      </c>
      <c r="G46" s="139">
        <f t="shared" si="2"/>
        <v>0.9914174327828148</v>
      </c>
      <c r="I46" s="138">
        <f t="shared" si="0"/>
        <v>7.5396253289732864E-4</v>
      </c>
    </row>
    <row r="47" spans="1:9" x14ac:dyDescent="0.25">
      <c r="A47" s="94" t="str">
        <f>aux!A110</f>
        <v>2.F.1.b.</v>
      </c>
      <c r="B47" s="94" t="str">
        <f>aux!B110</f>
        <v>Refrigeración doméstica</v>
      </c>
      <c r="C47" s="94">
        <f>aux!C110</f>
        <v>3.1485705882579338</v>
      </c>
      <c r="D47" s="94">
        <f>aux!D110</f>
        <v>3.1485705882579338</v>
      </c>
      <c r="F47" s="138">
        <f t="shared" si="1"/>
        <v>6.7531059083917645E-4</v>
      </c>
      <c r="G47" s="139">
        <f t="shared" si="2"/>
        <v>0.99209274337365394</v>
      </c>
      <c r="I47" s="138">
        <f t="shared" si="0"/>
        <v>6.7531059083917645E-4</v>
      </c>
    </row>
    <row r="48" spans="1:9" x14ac:dyDescent="0.25">
      <c r="A48" s="94" t="str">
        <f>aux!A115</f>
        <v>2.F.2.</v>
      </c>
      <c r="B48" s="94" t="str">
        <f>aux!B115</f>
        <v>Agentes espumantes</v>
      </c>
      <c r="C48" s="94">
        <f>aux!C115</f>
        <v>2.7828214384327077</v>
      </c>
      <c r="D48" s="94">
        <f>aux!D115</f>
        <v>2.7828214384327077</v>
      </c>
      <c r="F48" s="138">
        <f t="shared" si="1"/>
        <v>5.9686411249483702E-4</v>
      </c>
      <c r="G48" s="139">
        <f t="shared" si="2"/>
        <v>0.99268960748614876</v>
      </c>
      <c r="I48" s="138">
        <f t="shared" si="0"/>
        <v>5.9686411249483702E-4</v>
      </c>
    </row>
    <row r="49" spans="1:9" x14ac:dyDescent="0.25">
      <c r="A49" s="94" t="str">
        <f>aux!A144</f>
        <v>3.B.1.</v>
      </c>
      <c r="B49" s="94" t="str">
        <f>aux!B144</f>
        <v>Ganado vacuno</v>
      </c>
      <c r="C49" s="94">
        <f>aux!C144</f>
        <v>2.4750122407074686</v>
      </c>
      <c r="D49" s="94">
        <f>aux!D144</f>
        <v>2.4750122407074686</v>
      </c>
      <c r="F49" s="138">
        <f t="shared" si="1"/>
        <v>5.3084469023485391E-4</v>
      </c>
      <c r="G49" s="139">
        <f t="shared" si="2"/>
        <v>0.99322045217638366</v>
      </c>
      <c r="I49" s="138">
        <f t="shared" si="0"/>
        <v>5.3084469023485391E-4</v>
      </c>
    </row>
    <row r="50" spans="1:9" x14ac:dyDescent="0.25">
      <c r="A50" s="94" t="str">
        <f>aux!A162</f>
        <v>3.B.5.d.v.</v>
      </c>
      <c r="B50" s="94" t="str">
        <f>aux!B162</f>
        <v>Aves de corral</v>
      </c>
      <c r="C50" s="94">
        <f>aux!C162</f>
        <v>2.3448419059999992</v>
      </c>
      <c r="D50" s="94">
        <f>aux!D162</f>
        <v>2.3448419059999992</v>
      </c>
      <c r="F50" s="138">
        <f t="shared" si="1"/>
        <v>5.0292554306093854E-4</v>
      </c>
      <c r="G50" s="139">
        <f t="shared" si="2"/>
        <v>0.99372337771944463</v>
      </c>
      <c r="I50" s="138">
        <f t="shared" si="0"/>
        <v>5.0292554306093854E-4</v>
      </c>
    </row>
    <row r="51" spans="1:9" x14ac:dyDescent="0.25">
      <c r="A51" s="94" t="str">
        <f>aux!A36</f>
        <v>1.A.4.c.ii.</v>
      </c>
      <c r="B51" s="94" t="str">
        <f>aux!B36</f>
        <v>Vehículo todo terreno y otra maquinaria</v>
      </c>
      <c r="C51" s="94">
        <f>aux!C36</f>
        <v>2.0998337419998743</v>
      </c>
      <c r="D51" s="94">
        <f>aux!D36</f>
        <v>2.0998337419998743</v>
      </c>
      <c r="F51" s="138">
        <f t="shared" si="1"/>
        <v>4.50375789655889E-4</v>
      </c>
      <c r="G51" s="139">
        <f t="shared" si="2"/>
        <v>0.99417375350910053</v>
      </c>
      <c r="I51" s="138">
        <f t="shared" si="0"/>
        <v>4.50375789655889E-4</v>
      </c>
    </row>
    <row r="52" spans="1:9" x14ac:dyDescent="0.25">
      <c r="A52" s="94" t="str">
        <f>aux!A188</f>
        <v>3.F.</v>
      </c>
      <c r="B52" s="94" t="str">
        <f>aux!B188</f>
        <v>Quema de residuos agrícola en el campo</v>
      </c>
      <c r="C52" s="94">
        <f>aux!C188</f>
        <v>2.0397963125636127</v>
      </c>
      <c r="D52" s="94">
        <f>aux!D188</f>
        <v>2.0397963125636127</v>
      </c>
      <c r="F52" s="138">
        <f t="shared" si="1"/>
        <v>4.3749886318764693E-4</v>
      </c>
      <c r="G52" s="139">
        <f t="shared" si="2"/>
        <v>0.9946112523722882</v>
      </c>
      <c r="I52" s="138">
        <f t="shared" si="0"/>
        <v>4.3749886318764693E-4</v>
      </c>
    </row>
    <row r="53" spans="1:9" x14ac:dyDescent="0.25">
      <c r="A53" s="94" t="str">
        <f>aux!A121</f>
        <v>2.G.1.b.</v>
      </c>
      <c r="B53" s="94" t="str">
        <f>aux!B121</f>
        <v>Uso de equipos eléctricos</v>
      </c>
      <c r="C53" s="94">
        <f>aux!C121</f>
        <v>2.0143685653814303</v>
      </c>
      <c r="D53" s="94">
        <f>aux!D121</f>
        <v>2.0143685653814303</v>
      </c>
      <c r="F53" s="138">
        <f t="shared" si="1"/>
        <v>4.3204507821063305E-4</v>
      </c>
      <c r="G53" s="139">
        <f t="shared" si="2"/>
        <v>0.9950432974504988</v>
      </c>
      <c r="I53" s="138">
        <f t="shared" si="0"/>
        <v>4.3204507821063305E-4</v>
      </c>
    </row>
    <row r="54" spans="1:9" x14ac:dyDescent="0.25">
      <c r="A54" s="94" t="str">
        <f>aux!A139</f>
        <v>3.A.4.d.</v>
      </c>
      <c r="B54" s="94" t="str">
        <f>aux!B139</f>
        <v>Mulas y asnos</v>
      </c>
      <c r="C54" s="94">
        <f>aux!C139</f>
        <v>1.8231500000000012</v>
      </c>
      <c r="D54" s="94">
        <f>aux!D139</f>
        <v>1.8231500000000012</v>
      </c>
      <c r="F54" s="138">
        <f t="shared" si="1"/>
        <v>3.9103220625891997E-4</v>
      </c>
      <c r="G54" s="139">
        <f t="shared" si="2"/>
        <v>0.99543432965675771</v>
      </c>
      <c r="I54" s="138">
        <f t="shared" si="0"/>
        <v>3.9103220625891997E-4</v>
      </c>
    </row>
    <row r="55" spans="1:9" x14ac:dyDescent="0.25">
      <c r="A55" s="94" t="str">
        <f>aux!A3</f>
        <v>1.A.1.a.i.</v>
      </c>
      <c r="B55" s="94" t="str">
        <f>aux!B3</f>
        <v>Generación de electricidad</v>
      </c>
      <c r="C55" s="94">
        <f>aux!C3</f>
        <v>1.7008527235402826</v>
      </c>
      <c r="D55" s="94">
        <f>aux!D3</f>
        <v>1.7008527235402826</v>
      </c>
      <c r="F55" s="138">
        <f t="shared" si="1"/>
        <v>3.6480168554833619E-4</v>
      </c>
      <c r="G55" s="139">
        <f t="shared" si="2"/>
        <v>0.99579913134230602</v>
      </c>
      <c r="I55" s="138">
        <f t="shared" si="0"/>
        <v>3.6480168554833619E-4</v>
      </c>
    </row>
    <row r="56" spans="1:9" x14ac:dyDescent="0.25">
      <c r="A56" s="94" t="str">
        <f>aux!A116</f>
        <v>2.F.3.</v>
      </c>
      <c r="B56" s="94" t="str">
        <f>aux!B116</f>
        <v>Protección contra incendios</v>
      </c>
      <c r="C56" s="94">
        <f>aux!C116</f>
        <v>1.6227551444337673</v>
      </c>
      <c r="D56" s="94">
        <f>aux!D116</f>
        <v>1.6227551444337673</v>
      </c>
      <c r="F56" s="138">
        <f t="shared" si="1"/>
        <v>3.4805118851764691E-4</v>
      </c>
      <c r="G56" s="139">
        <f t="shared" si="2"/>
        <v>0.99614718253082368</v>
      </c>
      <c r="I56" s="138">
        <f t="shared" si="0"/>
        <v>3.4805118851764691E-4</v>
      </c>
    </row>
    <row r="57" spans="1:9" x14ac:dyDescent="0.25">
      <c r="A57" s="94" t="str">
        <f>aux!A148</f>
        <v>3.B.4.b.</v>
      </c>
      <c r="B57" s="94" t="str">
        <f>aux!B148</f>
        <v>Caprinos</v>
      </c>
      <c r="C57" s="94">
        <f>aux!C148</f>
        <v>1.4811806788915156</v>
      </c>
      <c r="D57" s="94">
        <f>aux!D148</f>
        <v>1.4811806788915156</v>
      </c>
      <c r="F57" s="138">
        <f t="shared" si="1"/>
        <v>3.1768606463265987E-4</v>
      </c>
      <c r="G57" s="139">
        <f t="shared" si="2"/>
        <v>0.99646486859545635</v>
      </c>
      <c r="I57" s="138">
        <f t="shared" si="0"/>
        <v>3.1768606463265987E-4</v>
      </c>
    </row>
    <row r="58" spans="1:9" x14ac:dyDescent="0.25">
      <c r="A58" s="94" t="str">
        <f>aux!A206</f>
        <v>4.A.1.a.i.3.</v>
      </c>
      <c r="B58" s="94" t="str">
        <f>aux!B206</f>
        <v>Parques y reservas nacionales</v>
      </c>
      <c r="C58" s="94">
        <f>aux!C206</f>
        <v>-1.4457559549100407</v>
      </c>
      <c r="D58" s="94">
        <f>aux!D206</f>
        <v>1.4457559549100407</v>
      </c>
      <c r="F58" s="138">
        <f t="shared" si="1"/>
        <v>3.1008811165315219E-4</v>
      </c>
      <c r="G58" s="139">
        <f t="shared" si="2"/>
        <v>0.99677495670710947</v>
      </c>
      <c r="I58" s="138">
        <f t="shared" si="0"/>
        <v>-3.1008811165315219E-4</v>
      </c>
    </row>
    <row r="59" spans="1:9" x14ac:dyDescent="0.25">
      <c r="A59" s="94" t="str">
        <f>aux!A151</f>
        <v>3.B.4.e.</v>
      </c>
      <c r="B59" s="94" t="str">
        <f>aux!B151</f>
        <v>Aves de corral</v>
      </c>
      <c r="C59" s="94">
        <f>aux!C151</f>
        <v>1.4227104764999998</v>
      </c>
      <c r="D59" s="94">
        <f>aux!D151</f>
        <v>1.4227104764999998</v>
      </c>
      <c r="F59" s="138">
        <f t="shared" si="1"/>
        <v>3.0514527959491752E-4</v>
      </c>
      <c r="G59" s="139">
        <f t="shared" si="2"/>
        <v>0.99708010198670438</v>
      </c>
      <c r="I59" s="138">
        <f t="shared" si="0"/>
        <v>3.0514527959491752E-4</v>
      </c>
    </row>
    <row r="60" spans="1:9" x14ac:dyDescent="0.25">
      <c r="A60" s="94" t="str">
        <f>aux!A248</f>
        <v>I.4</v>
      </c>
      <c r="B60" s="94" t="str">
        <f>aux!B248</f>
        <v>Industrias energéticas (electricidad)</v>
      </c>
      <c r="C60" s="94">
        <f>aux!C248</f>
        <v>1.2942369072686819</v>
      </c>
      <c r="D60" s="94">
        <f>aux!D248</f>
        <v>1.2942369072686819</v>
      </c>
      <c r="F60" s="138">
        <f t="shared" si="1"/>
        <v>2.7759005746701783E-4</v>
      </c>
      <c r="G60" s="139">
        <f t="shared" si="2"/>
        <v>0.99735769204417135</v>
      </c>
      <c r="I60" s="138">
        <f t="shared" si="0"/>
        <v>2.7759005746701783E-4</v>
      </c>
    </row>
    <row r="61" spans="1:9" x14ac:dyDescent="0.25">
      <c r="A61" s="94" t="str">
        <f>aux!A250</f>
        <v>I.4.4</v>
      </c>
      <c r="B61" s="94" t="str">
        <f>aux!B250</f>
        <v>Generación de electricidad suministrada a la red (electricidad)</v>
      </c>
      <c r="C61" s="94">
        <f>aux!C250</f>
        <v>1.2942369072686819</v>
      </c>
      <c r="D61" s="94">
        <f>aux!D250</f>
        <v>1.2942369072686819</v>
      </c>
      <c r="F61" s="138">
        <f t="shared" si="1"/>
        <v>2.7759005746701783E-4</v>
      </c>
      <c r="G61" s="139">
        <f t="shared" si="2"/>
        <v>0.99763528210163832</v>
      </c>
      <c r="I61" s="138">
        <f t="shared" si="0"/>
        <v>2.7759005746701783E-4</v>
      </c>
    </row>
    <row r="62" spans="1:9" x14ac:dyDescent="0.25">
      <c r="A62" s="94" t="str">
        <f>aux!A176</f>
        <v>3.D.2.a.ii.1.</v>
      </c>
      <c r="B62" s="94" t="str">
        <f>aux!B176</f>
        <v>Estiércol animal aplicado a los suelos</v>
      </c>
      <c r="C62" s="94">
        <f>aux!C176</f>
        <v>1.2655018094103083</v>
      </c>
      <c r="D62" s="94">
        <f>aux!D176</f>
        <v>1.2655018094103083</v>
      </c>
      <c r="F62" s="138">
        <f t="shared" si="1"/>
        <v>2.7142690648513165E-4</v>
      </c>
      <c r="G62" s="139">
        <f t="shared" si="2"/>
        <v>0.9979067090081235</v>
      </c>
      <c r="I62" s="138">
        <f t="shared" si="0"/>
        <v>2.7142690648513165E-4</v>
      </c>
    </row>
    <row r="63" spans="1:9" x14ac:dyDescent="0.25">
      <c r="A63" s="94" t="str">
        <f>aux!A146</f>
        <v>3.B.3.</v>
      </c>
      <c r="B63" s="94" t="str">
        <f>aux!B146</f>
        <v>Porcinos</v>
      </c>
      <c r="C63" s="94">
        <f>aux!C146</f>
        <v>1.2100827114507475</v>
      </c>
      <c r="D63" s="94">
        <f>aux!D146</f>
        <v>1.2100827114507475</v>
      </c>
      <c r="F63" s="138">
        <f t="shared" si="1"/>
        <v>2.5954052733695063E-4</v>
      </c>
      <c r="G63" s="139">
        <f t="shared" si="2"/>
        <v>0.9981662495354604</v>
      </c>
      <c r="I63" s="138">
        <f t="shared" si="0"/>
        <v>2.5954052733695063E-4</v>
      </c>
    </row>
    <row r="64" spans="1:9" x14ac:dyDescent="0.25">
      <c r="A64" s="94" t="str">
        <f>aux!A235</f>
        <v>4.F.2.</v>
      </c>
      <c r="B64" s="94" t="str">
        <f>aux!B235</f>
        <v>Tierras convertidas en otras tierras</v>
      </c>
      <c r="C64" s="94">
        <f>aux!C235</f>
        <v>1.2002725585602212</v>
      </c>
      <c r="D64" s="94">
        <f>aux!D235</f>
        <v>1.2002725585602212</v>
      </c>
      <c r="F64" s="138">
        <f t="shared" si="1"/>
        <v>2.5743642963324011E-4</v>
      </c>
      <c r="G64" s="139">
        <f t="shared" si="2"/>
        <v>0.99842368596509368</v>
      </c>
      <c r="I64" s="138">
        <f t="shared" si="0"/>
        <v>2.5743642963324011E-4</v>
      </c>
    </row>
    <row r="65" spans="1:9" x14ac:dyDescent="0.25">
      <c r="A65" s="94" t="str">
        <f>aux!A251</f>
        <v>I.5</v>
      </c>
      <c r="B65" s="94" t="str">
        <f>aux!B251</f>
        <v>Actividades agrícolas, de silvicultura y de pesca (electricidad)</v>
      </c>
      <c r="C65" s="94">
        <f>aux!C251</f>
        <v>1.1890886431483061</v>
      </c>
      <c r="D65" s="94">
        <f>aux!D251</f>
        <v>1.1890886431483061</v>
      </c>
      <c r="F65" s="138">
        <f t="shared" si="1"/>
        <v>2.5503768508773682E-4</v>
      </c>
      <c r="G65" s="139">
        <f t="shared" si="2"/>
        <v>0.9986787236501814</v>
      </c>
      <c r="I65" s="138">
        <f t="shared" si="0"/>
        <v>2.5503768508773682E-4</v>
      </c>
    </row>
    <row r="66" spans="1:9" x14ac:dyDescent="0.25">
      <c r="A66" s="94" t="str">
        <f>aux!A149</f>
        <v>3.B.4.c.</v>
      </c>
      <c r="B66" s="94" t="str">
        <f>aux!B149</f>
        <v>Equinos</v>
      </c>
      <c r="C66" s="94">
        <f>aux!C149</f>
        <v>1.0350573000000012</v>
      </c>
      <c r="D66" s="94">
        <f>aux!D149</f>
        <v>1.0350573000000012</v>
      </c>
      <c r="F66" s="138">
        <f t="shared" si="1"/>
        <v>2.2200078963519239E-4</v>
      </c>
      <c r="G66" s="139">
        <f t="shared" si="2"/>
        <v>0.99890072443981659</v>
      </c>
      <c r="I66" s="138">
        <f t="shared" si="0"/>
        <v>2.2200078963519239E-4</v>
      </c>
    </row>
    <row r="67" spans="1:9" x14ac:dyDescent="0.25">
      <c r="A67" s="94" t="str">
        <f>aux!A233</f>
        <v>4.E.2.</v>
      </c>
      <c r="B67" s="94" t="str">
        <f>aux!B233</f>
        <v>Tierras convertidas en asentamientos</v>
      </c>
      <c r="C67" s="94">
        <f>aux!C233</f>
        <v>0.94713857383597722</v>
      </c>
      <c r="D67" s="94">
        <f>aux!D233</f>
        <v>0.94713857383597722</v>
      </c>
      <c r="F67" s="138">
        <f t="shared" si="1"/>
        <v>2.0314383685380189E-4</v>
      </c>
      <c r="G67" s="139">
        <f t="shared" si="2"/>
        <v>0.99910386827667041</v>
      </c>
      <c r="I67" s="138">
        <f t="shared" si="0"/>
        <v>2.0314383685380189E-4</v>
      </c>
    </row>
    <row r="68" spans="1:9" x14ac:dyDescent="0.25">
      <c r="A68" s="94" t="str">
        <f>aux!A117</f>
        <v>2.F.4.</v>
      </c>
      <c r="B68" s="94" t="str">
        <f>aux!B117</f>
        <v>Aerosoles</v>
      </c>
      <c r="C68" s="94">
        <f>aux!C117</f>
        <v>0.91860048167698716</v>
      </c>
      <c r="D68" s="94">
        <f>aux!D117</f>
        <v>0.91860048167698716</v>
      </c>
      <c r="F68" s="138">
        <f t="shared" si="1"/>
        <v>1.970229399778727E-4</v>
      </c>
      <c r="G68" s="139">
        <f t="shared" si="2"/>
        <v>0.99930089121664833</v>
      </c>
      <c r="I68" s="138">
        <f t="shared" ref="I68:I131" si="3">C68/D$1</f>
        <v>1.970229399778727E-4</v>
      </c>
    </row>
    <row r="69" spans="1:9" x14ac:dyDescent="0.25">
      <c r="A69" s="94" t="str">
        <f>aux!A204</f>
        <v>4.A.1.a.i.1.l.</v>
      </c>
      <c r="B69" s="94" t="str">
        <f>aux!B204</f>
        <v>Siempreverde</v>
      </c>
      <c r="C69" s="94">
        <f>aux!C204</f>
        <v>-0.51664478297545025</v>
      </c>
      <c r="D69" s="94">
        <f>aux!D204</f>
        <v>0.51664478297545025</v>
      </c>
      <c r="F69" s="138">
        <f t="shared" ref="F69:F132" si="4">D69/D$1</f>
        <v>1.1081082156654749E-4</v>
      </c>
      <c r="G69" s="139">
        <f t="shared" ref="G69:G132" si="5">G68+F69</f>
        <v>0.99941170203821483</v>
      </c>
      <c r="I69" s="138">
        <f t="shared" si="3"/>
        <v>-1.1081082156654749E-4</v>
      </c>
    </row>
    <row r="70" spans="1:9" x14ac:dyDescent="0.25">
      <c r="A70" s="94" t="str">
        <f>aux!A120</f>
        <v>2.G.1.a.</v>
      </c>
      <c r="B70" s="94" t="str">
        <f>aux!B120</f>
        <v>Manufactura de equipos eléctricos</v>
      </c>
      <c r="C70" s="94">
        <f>aux!C120</f>
        <v>0.49921026962363124</v>
      </c>
      <c r="D70" s="94">
        <f>aux!D120</f>
        <v>0.49921026962363124</v>
      </c>
      <c r="F70" s="138">
        <f t="shared" si="4"/>
        <v>1.070714385091949E-4</v>
      </c>
      <c r="G70" s="139">
        <f t="shared" si="5"/>
        <v>0.99951877347672402</v>
      </c>
      <c r="I70" s="138">
        <f t="shared" si="3"/>
        <v>1.070714385091949E-4</v>
      </c>
    </row>
    <row r="71" spans="1:9" x14ac:dyDescent="0.25">
      <c r="A71" s="94" t="str">
        <f>aux!A101</f>
        <v>2.D.2.</v>
      </c>
      <c r="B71" s="94" t="str">
        <f>aux!B101</f>
        <v>Uso de la cera de parafina</v>
      </c>
      <c r="C71" s="94">
        <f>aux!C101</f>
        <v>0.4344553723600092</v>
      </c>
      <c r="D71" s="94">
        <f>aux!D101</f>
        <v>0.4344553723600092</v>
      </c>
      <c r="F71" s="138">
        <f t="shared" si="4"/>
        <v>9.3182701793585217E-5</v>
      </c>
      <c r="G71" s="139">
        <f t="shared" si="5"/>
        <v>0.99961195617851761</v>
      </c>
      <c r="I71" s="138">
        <f t="shared" si="3"/>
        <v>9.3182701793585217E-5</v>
      </c>
    </row>
    <row r="72" spans="1:9" x14ac:dyDescent="0.25">
      <c r="A72" s="94" t="str">
        <f>aux!A30</f>
        <v>1.A.3.d.ii.</v>
      </c>
      <c r="B72" s="94" t="str">
        <f>aux!B30</f>
        <v>Navegación marítima y fluvial nacional</v>
      </c>
      <c r="C72" s="94">
        <f>aux!C30</f>
        <v>0.22162275333476059</v>
      </c>
      <c r="D72" s="94">
        <f>aux!D30</f>
        <v>0.22162275333476059</v>
      </c>
      <c r="F72" s="138">
        <f t="shared" si="4"/>
        <v>4.7534012118403743E-5</v>
      </c>
      <c r="G72" s="139">
        <f t="shared" si="5"/>
        <v>0.99965949019063605</v>
      </c>
      <c r="I72" s="138">
        <f t="shared" si="3"/>
        <v>4.7534012118403743E-5</v>
      </c>
    </row>
    <row r="73" spans="1:9" x14ac:dyDescent="0.25">
      <c r="A73" s="94" t="str">
        <f>aux!A145</f>
        <v>3.B.2.</v>
      </c>
      <c r="B73" s="94" t="str">
        <f>aux!B145</f>
        <v>Ovinos</v>
      </c>
      <c r="C73" s="94">
        <f>aux!C145</f>
        <v>0.19948009481178799</v>
      </c>
      <c r="D73" s="94">
        <f>aux!D145</f>
        <v>0.19948009481178799</v>
      </c>
      <c r="F73" s="138">
        <f t="shared" si="4"/>
        <v>4.2784818352297916E-5</v>
      </c>
      <c r="G73" s="139">
        <f t="shared" si="5"/>
        <v>0.99970227500898834</v>
      </c>
      <c r="I73" s="138">
        <f t="shared" si="3"/>
        <v>4.2784818352297916E-5</v>
      </c>
    </row>
    <row r="74" spans="1:9" x14ac:dyDescent="0.25">
      <c r="A74" s="94" t="str">
        <f>aux!A150</f>
        <v>3.B.4.d.</v>
      </c>
      <c r="B74" s="94" t="str">
        <f>aux!B150</f>
        <v>Mulas y asnos</v>
      </c>
      <c r="C74" s="94">
        <f>aux!C150</f>
        <v>0.16408350000000008</v>
      </c>
      <c r="D74" s="94">
        <f>aux!D150</f>
        <v>0.16408350000000008</v>
      </c>
      <c r="F74" s="138">
        <f t="shared" si="4"/>
        <v>3.5192898563302789E-5</v>
      </c>
      <c r="G74" s="139">
        <f t="shared" si="5"/>
        <v>0.99973746790755169</v>
      </c>
      <c r="I74" s="138">
        <f t="shared" si="3"/>
        <v>3.5192898563302789E-5</v>
      </c>
    </row>
    <row r="75" spans="1:9" x14ac:dyDescent="0.25">
      <c r="A75" s="94" t="str">
        <f>aux!A39</f>
        <v>1.A.5.b.i.</v>
      </c>
      <c r="B75" s="94" t="str">
        <f>aux!B39</f>
        <v>Móvil (componente aviación)</v>
      </c>
      <c r="C75" s="94">
        <f>aux!C39</f>
        <v>0.16378846481151882</v>
      </c>
      <c r="D75" s="94">
        <f>aux!D39</f>
        <v>0.16378846481151882</v>
      </c>
      <c r="F75" s="138">
        <f t="shared" si="4"/>
        <v>3.512961893152491E-5</v>
      </c>
      <c r="G75" s="139">
        <f t="shared" si="5"/>
        <v>0.99977259752648318</v>
      </c>
      <c r="I75" s="138">
        <f t="shared" si="3"/>
        <v>3.512961893152491E-5</v>
      </c>
    </row>
    <row r="76" spans="1:9" x14ac:dyDescent="0.25">
      <c r="A76" s="94" t="str">
        <f>aux!A228</f>
        <v>4.C.1.</v>
      </c>
      <c r="B76" s="94" t="str">
        <f>aux!B228</f>
        <v>Pastizales que permanecen como tales</v>
      </c>
      <c r="C76" s="94">
        <f>aux!C228</f>
        <v>0.15717491762943997</v>
      </c>
      <c r="D76" s="94">
        <f>aux!D228</f>
        <v>0.15717491762943997</v>
      </c>
      <c r="F76" s="138">
        <f t="shared" si="4"/>
        <v>3.3711134470122526E-5</v>
      </c>
      <c r="G76" s="139">
        <f t="shared" si="5"/>
        <v>0.99980630866095332</v>
      </c>
      <c r="I76" s="138">
        <f t="shared" si="3"/>
        <v>3.3711134470122526E-5</v>
      </c>
    </row>
    <row r="77" spans="1:9" x14ac:dyDescent="0.25">
      <c r="A77" s="94" t="str">
        <f>aux!A118</f>
        <v>2.F.5.</v>
      </c>
      <c r="B77" s="94" t="str">
        <f>aux!B118</f>
        <v>Solventes</v>
      </c>
      <c r="C77" s="94">
        <f>aux!C118</f>
        <v>0.13867417432966342</v>
      </c>
      <c r="D77" s="94">
        <f>aux!D118</f>
        <v>0.13867417432966342</v>
      </c>
      <c r="F77" s="138">
        <f t="shared" si="4"/>
        <v>2.9743064662404266E-5</v>
      </c>
      <c r="G77" s="139">
        <f t="shared" si="5"/>
        <v>0.99983605172561574</v>
      </c>
      <c r="I77" s="138">
        <f t="shared" si="3"/>
        <v>2.9743064662404266E-5</v>
      </c>
    </row>
    <row r="78" spans="1:9" x14ac:dyDescent="0.25">
      <c r="A78" s="94" t="str">
        <f>aux!A135</f>
        <v>3.A.3.</v>
      </c>
      <c r="B78" s="94" t="str">
        <f>aux!B135</f>
        <v>Porcinos</v>
      </c>
      <c r="C78" s="94">
        <f>aux!C135</f>
        <v>0.13004997243909747</v>
      </c>
      <c r="D78" s="94">
        <f>aux!D135</f>
        <v>0.13004997243909747</v>
      </c>
      <c r="F78" s="138">
        <f t="shared" si="4"/>
        <v>2.7893331676917416E-5</v>
      </c>
      <c r="G78" s="139">
        <f t="shared" si="5"/>
        <v>0.9998639450572927</v>
      </c>
      <c r="I78" s="138">
        <f t="shared" si="3"/>
        <v>2.7893331676917416E-5</v>
      </c>
    </row>
    <row r="79" spans="1:9" x14ac:dyDescent="0.25">
      <c r="A79" s="94" t="str">
        <f>aux!A14</f>
        <v>1.A.2.f.</v>
      </c>
      <c r="B79" s="94" t="str">
        <f>aux!B14</f>
        <v>Minerales no metálicos</v>
      </c>
      <c r="C79" s="94">
        <f>aux!C14</f>
        <v>0.12006723534516262</v>
      </c>
      <c r="D79" s="94">
        <f>aux!D14</f>
        <v>0.12006723534516262</v>
      </c>
      <c r="F79" s="138">
        <f t="shared" si="4"/>
        <v>2.5752217829815363E-5</v>
      </c>
      <c r="G79" s="139">
        <f t="shared" si="5"/>
        <v>0.99988969727512256</v>
      </c>
      <c r="I79" s="138">
        <f t="shared" si="3"/>
        <v>2.5752217829815363E-5</v>
      </c>
    </row>
    <row r="80" spans="1:9" x14ac:dyDescent="0.25">
      <c r="A80" s="94" t="str">
        <f>aux!A141</f>
        <v>3.A.4.f.</v>
      </c>
      <c r="B80" s="94" t="str">
        <f>aux!B141</f>
        <v>Camélidos (llamas y alpacas)</v>
      </c>
      <c r="C80" s="94">
        <f>aux!C141</f>
        <v>0.11855999999999989</v>
      </c>
      <c r="D80" s="94">
        <f>aux!D141</f>
        <v>0.11855999999999989</v>
      </c>
      <c r="F80" s="138">
        <f t="shared" si="4"/>
        <v>2.5428943517569854E-5</v>
      </c>
      <c r="G80" s="139">
        <f t="shared" si="5"/>
        <v>0.99991512621864009</v>
      </c>
      <c r="I80" s="138">
        <f t="shared" si="3"/>
        <v>2.5428943517569854E-5</v>
      </c>
    </row>
    <row r="81" spans="1:9" x14ac:dyDescent="0.25">
      <c r="A81" s="94" t="str">
        <f>aux!A73</f>
        <v>2.A.1.</v>
      </c>
      <c r="B81" s="94" t="str">
        <f>aux!B73</f>
        <v>Producción de cemento</v>
      </c>
      <c r="C81" s="94">
        <f>aux!C73</f>
        <v>0.1173818144441194</v>
      </c>
      <c r="D81" s="94">
        <f>aux!D73</f>
        <v>0.1173818144441194</v>
      </c>
      <c r="F81" s="138">
        <f t="shared" si="4"/>
        <v>2.5176244344546052E-5</v>
      </c>
      <c r="G81" s="139">
        <f t="shared" si="5"/>
        <v>0.9999403024629846</v>
      </c>
      <c r="I81" s="138">
        <f t="shared" si="3"/>
        <v>2.5176244344546052E-5</v>
      </c>
    </row>
    <row r="82" spans="1:9" x14ac:dyDescent="0.25">
      <c r="A82" s="94" t="str">
        <f>aux!A155</f>
        <v>3.B.5.a.</v>
      </c>
      <c r="B82" s="94" t="str">
        <f>aux!B155</f>
        <v>Ganado vacuno</v>
      </c>
      <c r="C82" s="94">
        <f>aux!C155</f>
        <v>0.10768187280063832</v>
      </c>
      <c r="D82" s="94">
        <f>aux!D155</f>
        <v>0.10768187280063832</v>
      </c>
      <c r="F82" s="138">
        <f t="shared" si="4"/>
        <v>2.3095784930107756E-5</v>
      </c>
      <c r="G82" s="139">
        <f t="shared" si="5"/>
        <v>0.99996339824791469</v>
      </c>
      <c r="I82" s="138">
        <f t="shared" si="3"/>
        <v>2.3095784930107756E-5</v>
      </c>
    </row>
    <row r="83" spans="1:9" x14ac:dyDescent="0.25">
      <c r="A83" s="94" t="str">
        <f>aux!A157</f>
        <v>3.B.5.c.</v>
      </c>
      <c r="B83" s="94" t="str">
        <f>aux!B157</f>
        <v>Porcinos</v>
      </c>
      <c r="C83" s="94">
        <f>aux!C157</f>
        <v>6.4973378535654783E-2</v>
      </c>
      <c r="D83" s="94">
        <f>aux!D157</f>
        <v>6.4973378535654783E-2</v>
      </c>
      <c r="F83" s="138">
        <f t="shared" si="4"/>
        <v>1.3935596937659011E-5</v>
      </c>
      <c r="G83" s="139">
        <f t="shared" si="5"/>
        <v>0.99997733384485232</v>
      </c>
      <c r="I83" s="138">
        <f t="shared" si="3"/>
        <v>1.3935596937659011E-5</v>
      </c>
    </row>
    <row r="84" spans="1:9" x14ac:dyDescent="0.25">
      <c r="A84" s="94" t="str">
        <f>aux!A122</f>
        <v>2.G.1.c.</v>
      </c>
      <c r="B84" s="94" t="str">
        <f>aux!B122</f>
        <v>Eliminación de equipos eléctricos</v>
      </c>
      <c r="C84" s="94">
        <f>aux!C122</f>
        <v>4.9829759823318304E-2</v>
      </c>
      <c r="D84" s="94">
        <f>aux!D122</f>
        <v>4.9829759823318304E-2</v>
      </c>
      <c r="F84" s="138">
        <f t="shared" si="4"/>
        <v>1.0687568725044145E-5</v>
      </c>
      <c r="G84" s="139">
        <f t="shared" si="5"/>
        <v>0.99998802141357734</v>
      </c>
      <c r="I84" s="138">
        <f t="shared" si="3"/>
        <v>1.0687568725044145E-5</v>
      </c>
    </row>
    <row r="85" spans="1:9" x14ac:dyDescent="0.25">
      <c r="A85" s="94" t="str">
        <f>aux!A152</f>
        <v>3.B.4.f.</v>
      </c>
      <c r="B85" s="94" t="str">
        <f>aux!B152</f>
        <v>Camélidos (llamas y alpacas)</v>
      </c>
      <c r="C85" s="94">
        <f>aux!C152</f>
        <v>2.8454399999999973E-2</v>
      </c>
      <c r="D85" s="94">
        <f>aux!D152</f>
        <v>2.8454399999999973E-2</v>
      </c>
      <c r="F85" s="138">
        <f t="shared" si="4"/>
        <v>6.102946444216765E-6</v>
      </c>
      <c r="G85" s="139">
        <f t="shared" si="5"/>
        <v>0.99999412436002155</v>
      </c>
      <c r="I85" s="138">
        <f t="shared" si="3"/>
        <v>6.102946444216765E-6</v>
      </c>
    </row>
    <row r="86" spans="1:9" x14ac:dyDescent="0.25">
      <c r="A86" s="94" t="str">
        <f>aux!A239</f>
        <v>5.B.</v>
      </c>
      <c r="B86" s="94" t="str">
        <f>aux!B239</f>
        <v>Tratamiento biológico de residuos sólidos</v>
      </c>
      <c r="C86" s="94">
        <f>aux!C239</f>
        <v>1.1017753124999998E-2</v>
      </c>
      <c r="D86" s="94">
        <f>aux!D239</f>
        <v>1.1017753124999998E-2</v>
      </c>
      <c r="F86" s="138">
        <f t="shared" si="4"/>
        <v>2.3631057853083162E-6</v>
      </c>
      <c r="G86" s="139">
        <f t="shared" si="5"/>
        <v>0.99999648746580683</v>
      </c>
      <c r="I86" s="138">
        <f t="shared" si="3"/>
        <v>2.3631057853083162E-6</v>
      </c>
    </row>
    <row r="87" spans="1:9" x14ac:dyDescent="0.25">
      <c r="A87" s="94" t="str">
        <f>aux!A126</f>
        <v>2.G.3.a.</v>
      </c>
      <c r="B87" s="94" t="str">
        <f>aux!B126</f>
        <v>Aplicaciones médicas</v>
      </c>
      <c r="C87" s="94">
        <f>aux!C126</f>
        <v>1.059851837093052E-2</v>
      </c>
      <c r="D87" s="94">
        <f>aux!D126</f>
        <v>1.059851837093052E-2</v>
      </c>
      <c r="F87" s="138">
        <f t="shared" si="4"/>
        <v>2.2731876267233377E-6</v>
      </c>
      <c r="G87" s="139">
        <f t="shared" si="5"/>
        <v>0.99999876065343352</v>
      </c>
      <c r="I87" s="138">
        <f t="shared" si="3"/>
        <v>2.2731876267233377E-6</v>
      </c>
    </row>
    <row r="88" spans="1:9" x14ac:dyDescent="0.25">
      <c r="A88" s="94" t="str">
        <f>aux!A217</f>
        <v>4.A.2.a.ii.</v>
      </c>
      <c r="B88" s="94" t="str">
        <f>aux!B217</f>
        <v>Tierras de cultivo convertidas en plantaciones forestales</v>
      </c>
      <c r="C88" s="94">
        <f>aux!C217</f>
        <v>5.4999999999999997E-3</v>
      </c>
      <c r="D88" s="94">
        <f>aux!D217</f>
        <v>5.4999999999999997E-3</v>
      </c>
      <c r="F88" s="138">
        <f t="shared" si="4"/>
        <v>1.1796490329506942E-6</v>
      </c>
      <c r="G88" s="139">
        <f t="shared" si="5"/>
        <v>0.99999994030246642</v>
      </c>
      <c r="I88" s="138">
        <f t="shared" si="3"/>
        <v>1.1796490329506942E-6</v>
      </c>
    </row>
    <row r="89" spans="1:9" x14ac:dyDescent="0.25">
      <c r="A89" s="94" t="str">
        <f>aux!A226</f>
        <v>4.B.1.</v>
      </c>
      <c r="B89" s="94" t="str">
        <f>aux!B226</f>
        <v>Tierras de cultivo que permanecen como tales</v>
      </c>
      <c r="C89" s="94">
        <f>aux!C226</f>
        <v>2.7833400000000004E-4</v>
      </c>
      <c r="D89" s="94">
        <f>aux!D226</f>
        <v>2.7833400000000004E-4</v>
      </c>
      <c r="F89" s="138">
        <f t="shared" si="4"/>
        <v>5.9697533443145201E-8</v>
      </c>
      <c r="G89" s="139">
        <f t="shared" si="5"/>
        <v>0.99999999999999989</v>
      </c>
      <c r="I89" s="138">
        <f t="shared" si="3"/>
        <v>5.9697533443145201E-8</v>
      </c>
    </row>
    <row r="90" spans="1:9" x14ac:dyDescent="0.25">
      <c r="A90" s="94" t="str">
        <f>aux!A74</f>
        <v>2.A.2.</v>
      </c>
      <c r="B90" s="94" t="str">
        <f>aux!B74</f>
        <v>Producción de cal</v>
      </c>
      <c r="C90" s="94">
        <f>aux!C74</f>
        <v>0</v>
      </c>
      <c r="D90" s="94">
        <f>aux!D74</f>
        <v>0</v>
      </c>
      <c r="F90" s="138">
        <f t="shared" si="4"/>
        <v>0</v>
      </c>
      <c r="G90" s="139">
        <f t="shared" si="5"/>
        <v>0.99999999999999989</v>
      </c>
      <c r="I90" s="138">
        <f t="shared" si="3"/>
        <v>0</v>
      </c>
    </row>
    <row r="91" spans="1:9" x14ac:dyDescent="0.25">
      <c r="A91" s="94" t="str">
        <f>aux!A64</f>
        <v>1.B.2.b.iii.5.</v>
      </c>
      <c r="B91" s="94" t="str">
        <f>aux!B64</f>
        <v>Distribución</v>
      </c>
      <c r="C91" s="94">
        <f>aux!C64</f>
        <v>0</v>
      </c>
      <c r="D91" s="94">
        <f>aux!D64</f>
        <v>0</v>
      </c>
      <c r="F91" s="138">
        <f t="shared" si="4"/>
        <v>0</v>
      </c>
      <c r="G91" s="139">
        <f t="shared" si="5"/>
        <v>0.99999999999999989</v>
      </c>
      <c r="I91" s="138">
        <f t="shared" si="3"/>
        <v>0</v>
      </c>
    </row>
    <row r="92" spans="1:9" x14ac:dyDescent="0.25">
      <c r="A92" s="94" t="str">
        <f>aux!A252</f>
        <v>II.1</v>
      </c>
      <c r="B92" s="94" t="str">
        <f>aux!B252</f>
        <v>Transporte por carretera (electricidad)</v>
      </c>
      <c r="C92" s="94">
        <f>aux!C252</f>
        <v>0</v>
      </c>
      <c r="D92" s="94">
        <f>aux!D252</f>
        <v>0</v>
      </c>
      <c r="F92" s="138">
        <f t="shared" si="4"/>
        <v>0</v>
      </c>
      <c r="G92" s="139">
        <f t="shared" si="5"/>
        <v>0.99999999999999989</v>
      </c>
      <c r="I92" s="138">
        <f t="shared" si="3"/>
        <v>0</v>
      </c>
    </row>
    <row r="93" spans="1:9" x14ac:dyDescent="0.25">
      <c r="A93" s="94" t="str">
        <f>aux!A29</f>
        <v>1.A.3.c.</v>
      </c>
      <c r="B93" s="94" t="str">
        <f>aux!B29</f>
        <v>Ferrocarriles</v>
      </c>
      <c r="C93" s="94">
        <f>aux!C29</f>
        <v>0</v>
      </c>
      <c r="D93" s="94">
        <f>aux!D29</f>
        <v>0</v>
      </c>
      <c r="F93" s="138">
        <f t="shared" si="4"/>
        <v>0</v>
      </c>
      <c r="G93" s="139">
        <f t="shared" si="5"/>
        <v>0.99999999999999989</v>
      </c>
      <c r="I93" s="138">
        <f t="shared" si="3"/>
        <v>0</v>
      </c>
    </row>
    <row r="94" spans="1:9" x14ac:dyDescent="0.25">
      <c r="A94" s="94" t="str">
        <f>aux!A78</f>
        <v>2.B.2.</v>
      </c>
      <c r="B94" s="94" t="str">
        <f>aux!B78</f>
        <v>Producción de ácido nítrico</v>
      </c>
      <c r="C94" s="94">
        <f>aux!C78</f>
        <v>0</v>
      </c>
      <c r="D94" s="94">
        <f>aux!D78</f>
        <v>0</v>
      </c>
      <c r="F94" s="138">
        <f t="shared" si="4"/>
        <v>0</v>
      </c>
      <c r="G94" s="139">
        <f t="shared" si="5"/>
        <v>0.99999999999999989</v>
      </c>
      <c r="I94" s="138">
        <f t="shared" si="3"/>
        <v>0</v>
      </c>
    </row>
    <row r="95" spans="1:9" x14ac:dyDescent="0.25">
      <c r="A95" s="94" t="str">
        <f>aux!A97</f>
        <v>2.C.5.</v>
      </c>
      <c r="B95" s="94" t="str">
        <f>aux!B97</f>
        <v>Producción de plomo</v>
      </c>
      <c r="C95" s="94">
        <f>aux!C97</f>
        <v>0</v>
      </c>
      <c r="D95" s="94">
        <f>aux!D97</f>
        <v>0</v>
      </c>
      <c r="F95" s="138">
        <f t="shared" si="4"/>
        <v>0</v>
      </c>
      <c r="G95" s="139">
        <f t="shared" si="5"/>
        <v>0.99999999999999989</v>
      </c>
      <c r="I95" s="138">
        <f t="shared" si="3"/>
        <v>0</v>
      </c>
    </row>
    <row r="96" spans="1:9" x14ac:dyDescent="0.25">
      <c r="A96" s="94" t="str">
        <f>aux!A240</f>
        <v>5.C.1.</v>
      </c>
      <c r="B96" s="94" t="str">
        <f>aux!B240</f>
        <v>Incineración de residuos</v>
      </c>
      <c r="C96" s="94">
        <f>aux!C240</f>
        <v>0</v>
      </c>
      <c r="D96" s="94">
        <f>aux!D240</f>
        <v>0</v>
      </c>
      <c r="F96" s="138">
        <f t="shared" si="4"/>
        <v>0</v>
      </c>
      <c r="G96" s="139">
        <f t="shared" si="5"/>
        <v>0.99999999999999989</v>
      </c>
      <c r="I96" s="138">
        <f t="shared" si="3"/>
        <v>0</v>
      </c>
    </row>
    <row r="97" spans="1:9" x14ac:dyDescent="0.25">
      <c r="A97" s="94" t="str">
        <f>aux!A142</f>
        <v>3.A.4.g.i.</v>
      </c>
      <c r="B97" s="94" t="str">
        <f>aux!B142</f>
        <v>Ciervos</v>
      </c>
      <c r="C97" s="94">
        <f>aux!C142</f>
        <v>0</v>
      </c>
      <c r="D97" s="94">
        <f>aux!D142</f>
        <v>0</v>
      </c>
      <c r="F97" s="138">
        <f t="shared" si="4"/>
        <v>0</v>
      </c>
      <c r="G97" s="139">
        <f t="shared" si="5"/>
        <v>0.99999999999999989</v>
      </c>
      <c r="I97" s="138">
        <f t="shared" si="3"/>
        <v>0</v>
      </c>
    </row>
    <row r="98" spans="1:9" x14ac:dyDescent="0.25">
      <c r="A98" s="94" t="str">
        <f>aux!A153</f>
        <v>3.B.4.g.i.</v>
      </c>
      <c r="B98" s="94" t="str">
        <f>aux!B153</f>
        <v>Ciervos</v>
      </c>
      <c r="C98" s="94">
        <f>aux!C153</f>
        <v>0</v>
      </c>
      <c r="D98" s="94">
        <f>aux!D153</f>
        <v>0</v>
      </c>
      <c r="F98" s="138">
        <f t="shared" si="4"/>
        <v>0</v>
      </c>
      <c r="G98" s="139">
        <f t="shared" si="5"/>
        <v>0.99999999999999989</v>
      </c>
      <c r="I98" s="138">
        <f t="shared" si="3"/>
        <v>0</v>
      </c>
    </row>
    <row r="99" spans="1:9" x14ac:dyDescent="0.25">
      <c r="A99" s="94" t="str">
        <f>aux!A4</f>
        <v>1.A.1.a.ii.</v>
      </c>
      <c r="B99" s="94" t="str">
        <f>aux!B4</f>
        <v>Generación combinada de calor y energía (CHP)</v>
      </c>
      <c r="C99" s="94">
        <f>aux!C4</f>
        <v>0</v>
      </c>
      <c r="D99" s="94">
        <f>aux!D4</f>
        <v>0</v>
      </c>
      <c r="F99" s="138">
        <f t="shared" si="4"/>
        <v>0</v>
      </c>
      <c r="G99" s="139">
        <f t="shared" si="5"/>
        <v>0.99999999999999989</v>
      </c>
      <c r="I99" s="138">
        <f t="shared" si="3"/>
        <v>0</v>
      </c>
    </row>
    <row r="100" spans="1:9" x14ac:dyDescent="0.25">
      <c r="A100" s="94" t="str">
        <f>aux!A5</f>
        <v>1.A.1.a.iii.</v>
      </c>
      <c r="B100" s="94" t="str">
        <f>aux!B5</f>
        <v>Plantas generadoras de energía</v>
      </c>
      <c r="C100" s="94">
        <f>aux!C5</f>
        <v>0</v>
      </c>
      <c r="D100" s="94">
        <f>aux!D5</f>
        <v>0</v>
      </c>
      <c r="F100" s="138">
        <f t="shared" si="4"/>
        <v>0</v>
      </c>
      <c r="G100" s="139">
        <f t="shared" si="5"/>
        <v>0.99999999999999989</v>
      </c>
      <c r="I100" s="138">
        <f t="shared" si="3"/>
        <v>0</v>
      </c>
    </row>
    <row r="101" spans="1:9" x14ac:dyDescent="0.25">
      <c r="A101" s="94" t="str">
        <f>aux!A6</f>
        <v>1.A.1.b.</v>
      </c>
      <c r="B101" s="94" t="str">
        <f>aux!B6</f>
        <v>Refinación del petróleo</v>
      </c>
      <c r="C101" s="94">
        <f>aux!C6</f>
        <v>0</v>
      </c>
      <c r="D101" s="94">
        <f>aux!D6</f>
        <v>0</v>
      </c>
      <c r="F101" s="138">
        <f t="shared" si="4"/>
        <v>0</v>
      </c>
      <c r="G101" s="139">
        <f t="shared" si="5"/>
        <v>0.99999999999999989</v>
      </c>
      <c r="I101" s="138">
        <f t="shared" si="3"/>
        <v>0</v>
      </c>
    </row>
    <row r="102" spans="1:9" x14ac:dyDescent="0.25">
      <c r="A102" s="94" t="str">
        <f>aux!A7</f>
        <v>1.A.1.c.i.</v>
      </c>
      <c r="B102" s="94" t="str">
        <f>aux!B7</f>
        <v>Manufactura de combustibles sólidos</v>
      </c>
      <c r="C102" s="94">
        <f>aux!C7</f>
        <v>0</v>
      </c>
      <c r="D102" s="94">
        <f>aux!D7</f>
        <v>0</v>
      </c>
      <c r="F102" s="138">
        <f t="shared" si="4"/>
        <v>0</v>
      </c>
      <c r="G102" s="139">
        <f t="shared" si="5"/>
        <v>0.99999999999999989</v>
      </c>
      <c r="I102" s="138">
        <f t="shared" si="3"/>
        <v>0</v>
      </c>
    </row>
    <row r="103" spans="1:9" x14ac:dyDescent="0.25">
      <c r="A103" s="94" t="str">
        <f>aux!A8</f>
        <v>1.A.1.c.ii.</v>
      </c>
      <c r="B103" s="94" t="str">
        <f>aux!B8</f>
        <v>Otras industrias de la energía</v>
      </c>
      <c r="C103" s="94">
        <f>aux!C8</f>
        <v>0</v>
      </c>
      <c r="D103" s="94">
        <f>aux!D8</f>
        <v>0</v>
      </c>
      <c r="F103" s="138">
        <f t="shared" si="4"/>
        <v>0</v>
      </c>
      <c r="G103" s="139">
        <f t="shared" si="5"/>
        <v>0.99999999999999989</v>
      </c>
      <c r="I103" s="138">
        <f t="shared" si="3"/>
        <v>0</v>
      </c>
    </row>
    <row r="104" spans="1:9" x14ac:dyDescent="0.25">
      <c r="A104" s="94" t="str">
        <f>aux!A9</f>
        <v>1.A.2.a.</v>
      </c>
      <c r="B104" s="94" t="str">
        <f>aux!B9</f>
        <v>Hierro y acero</v>
      </c>
      <c r="C104" s="94">
        <f>aux!C9</f>
        <v>0</v>
      </c>
      <c r="D104" s="94">
        <f>aux!D9</f>
        <v>0</v>
      </c>
      <c r="F104" s="138">
        <f t="shared" si="4"/>
        <v>0</v>
      </c>
      <c r="G104" s="139">
        <f t="shared" si="5"/>
        <v>0.99999999999999989</v>
      </c>
      <c r="I104" s="138">
        <f t="shared" si="3"/>
        <v>0</v>
      </c>
    </row>
    <row r="105" spans="1:9" x14ac:dyDescent="0.25">
      <c r="A105" s="94" t="str">
        <f>aux!A10</f>
        <v>1.A.2.b.</v>
      </c>
      <c r="B105" s="94" t="str">
        <f>aux!B10</f>
        <v>Metales no ferrosos</v>
      </c>
      <c r="C105" s="94">
        <f>aux!C10</f>
        <v>0</v>
      </c>
      <c r="D105" s="94">
        <f>aux!D10</f>
        <v>0</v>
      </c>
      <c r="F105" s="138">
        <f t="shared" si="4"/>
        <v>0</v>
      </c>
      <c r="G105" s="139">
        <f t="shared" si="5"/>
        <v>0.99999999999999989</v>
      </c>
      <c r="I105" s="138">
        <f t="shared" si="3"/>
        <v>0</v>
      </c>
    </row>
    <row r="106" spans="1:9" x14ac:dyDescent="0.25">
      <c r="A106" s="94" t="str">
        <f>aux!A11</f>
        <v>1.A.2.c.</v>
      </c>
      <c r="B106" s="94" t="str">
        <f>aux!B11</f>
        <v>Sustancias químicas</v>
      </c>
      <c r="C106" s="94">
        <f>aux!C11</f>
        <v>0</v>
      </c>
      <c r="D106" s="94">
        <f>aux!D11</f>
        <v>0</v>
      </c>
      <c r="F106" s="138">
        <f t="shared" si="4"/>
        <v>0</v>
      </c>
      <c r="G106" s="139">
        <f t="shared" si="5"/>
        <v>0.99999999999999989</v>
      </c>
      <c r="I106" s="138">
        <f t="shared" si="3"/>
        <v>0</v>
      </c>
    </row>
    <row r="107" spans="1:9" x14ac:dyDescent="0.25">
      <c r="A107" s="94" t="str">
        <f>aux!A12</f>
        <v>1.A.2.d.</v>
      </c>
      <c r="B107" s="94" t="str">
        <f>aux!B12</f>
        <v>Pulpa, papel e imprenta</v>
      </c>
      <c r="C107" s="94">
        <f>aux!C12</f>
        <v>0</v>
      </c>
      <c r="D107" s="94">
        <f>aux!D12</f>
        <v>0</v>
      </c>
      <c r="F107" s="138">
        <f t="shared" si="4"/>
        <v>0</v>
      </c>
      <c r="G107" s="139">
        <f t="shared" si="5"/>
        <v>0.99999999999999989</v>
      </c>
      <c r="I107" s="138">
        <f t="shared" si="3"/>
        <v>0</v>
      </c>
    </row>
    <row r="108" spans="1:9" x14ac:dyDescent="0.25">
      <c r="A108" s="94" t="str">
        <f>aux!A13</f>
        <v>1.A.2.e.</v>
      </c>
      <c r="B108" s="94" t="str">
        <f>aux!B13</f>
        <v>Procesamiento de alimentos, bebidas y tabaco</v>
      </c>
      <c r="C108" s="94">
        <f>aux!C13</f>
        <v>0</v>
      </c>
      <c r="D108" s="94">
        <f>aux!D13</f>
        <v>0</v>
      </c>
      <c r="F108" s="138">
        <f t="shared" si="4"/>
        <v>0</v>
      </c>
      <c r="G108" s="139">
        <f t="shared" si="5"/>
        <v>0.99999999999999989</v>
      </c>
      <c r="I108" s="138">
        <f t="shared" si="3"/>
        <v>0</v>
      </c>
    </row>
    <row r="109" spans="1:9" x14ac:dyDescent="0.25">
      <c r="A109" s="94" t="str">
        <f>aux!A15</f>
        <v>1.A.2.g.</v>
      </c>
      <c r="B109" s="94" t="str">
        <f>aux!B15</f>
        <v>Equipo de transporte</v>
      </c>
      <c r="C109" s="94">
        <f>aux!C15</f>
        <v>0</v>
      </c>
      <c r="D109" s="94">
        <f>aux!D15</f>
        <v>0</v>
      </c>
      <c r="F109" s="138">
        <f t="shared" si="4"/>
        <v>0</v>
      </c>
      <c r="G109" s="139">
        <f t="shared" si="5"/>
        <v>0.99999999999999989</v>
      </c>
      <c r="I109" s="138">
        <f t="shared" si="3"/>
        <v>0</v>
      </c>
    </row>
    <row r="110" spans="1:9" x14ac:dyDescent="0.25">
      <c r="A110" s="94" t="str">
        <f>aux!A16</f>
        <v>1.A.2.h.</v>
      </c>
      <c r="B110" s="94" t="str">
        <f>aux!B16</f>
        <v>Maquinaria</v>
      </c>
      <c r="C110" s="94">
        <f>aux!C16</f>
        <v>0</v>
      </c>
      <c r="D110" s="94">
        <f>aux!D16</f>
        <v>0</v>
      </c>
      <c r="F110" s="138">
        <f t="shared" si="4"/>
        <v>0</v>
      </c>
      <c r="G110" s="139">
        <f t="shared" si="5"/>
        <v>0.99999999999999989</v>
      </c>
      <c r="I110" s="138">
        <f t="shared" si="3"/>
        <v>0</v>
      </c>
    </row>
    <row r="111" spans="1:9" x14ac:dyDescent="0.25">
      <c r="A111" s="94" t="str">
        <f>aux!A18</f>
        <v>1.A.2.j.</v>
      </c>
      <c r="B111" s="94" t="str">
        <f>aux!B18</f>
        <v>Madera y productos de la madera</v>
      </c>
      <c r="C111" s="94">
        <f>aux!C18</f>
        <v>0</v>
      </c>
      <c r="D111" s="94">
        <f>aux!D18</f>
        <v>0</v>
      </c>
      <c r="F111" s="138">
        <f t="shared" si="4"/>
        <v>0</v>
      </c>
      <c r="G111" s="139">
        <f t="shared" si="5"/>
        <v>0.99999999999999989</v>
      </c>
      <c r="I111" s="138">
        <f t="shared" si="3"/>
        <v>0</v>
      </c>
    </row>
    <row r="112" spans="1:9" x14ac:dyDescent="0.25">
      <c r="A112" s="94" t="str">
        <f>aux!A19</f>
        <v>1.A.2.k.</v>
      </c>
      <c r="B112" s="94" t="str">
        <f>aux!B19</f>
        <v>Construcción</v>
      </c>
      <c r="C112" s="94">
        <f>aux!C19</f>
        <v>0</v>
      </c>
      <c r="D112" s="94">
        <f>aux!D19</f>
        <v>0</v>
      </c>
      <c r="F112" s="138">
        <f t="shared" si="4"/>
        <v>0</v>
      </c>
      <c r="G112" s="139">
        <f t="shared" si="5"/>
        <v>0.99999999999999989</v>
      </c>
      <c r="I112" s="138">
        <f t="shared" si="3"/>
        <v>0</v>
      </c>
    </row>
    <row r="113" spans="1:9" x14ac:dyDescent="0.25">
      <c r="A113" s="94" t="str">
        <f>aux!A20</f>
        <v>1.A.2.l.</v>
      </c>
      <c r="B113" s="94" t="str">
        <f>aux!B20</f>
        <v>Textiles y cueros</v>
      </c>
      <c r="C113" s="94">
        <f>aux!C20</f>
        <v>0</v>
      </c>
      <c r="D113" s="94">
        <f>aux!D20</f>
        <v>0</v>
      </c>
      <c r="F113" s="138">
        <f t="shared" si="4"/>
        <v>0</v>
      </c>
      <c r="G113" s="139">
        <f t="shared" si="5"/>
        <v>0.99999999999999989</v>
      </c>
      <c r="I113" s="138">
        <f t="shared" si="3"/>
        <v>0</v>
      </c>
    </row>
    <row r="114" spans="1:9" x14ac:dyDescent="0.25">
      <c r="A114" s="94" t="str">
        <f>aux!A27</f>
        <v>1.A.3.b.v.</v>
      </c>
      <c r="B114" s="94" t="str">
        <f>aux!B27</f>
        <v>Emisiones por evaporación procedentes de vehículos</v>
      </c>
      <c r="C114" s="94">
        <f>aux!C27</f>
        <v>0</v>
      </c>
      <c r="D114" s="94">
        <f>aux!D27</f>
        <v>0</v>
      </c>
      <c r="F114" s="138">
        <f t="shared" si="4"/>
        <v>0</v>
      </c>
      <c r="G114" s="139">
        <f t="shared" si="5"/>
        <v>0.99999999999999989</v>
      </c>
      <c r="I114" s="138">
        <f t="shared" si="3"/>
        <v>0</v>
      </c>
    </row>
    <row r="115" spans="1:9" x14ac:dyDescent="0.25">
      <c r="A115" s="94" t="str">
        <f>aux!A28</f>
        <v>1.A.3.b.vi.</v>
      </c>
      <c r="B115" s="94" t="str">
        <f>aux!B28</f>
        <v>Catalizadores basados en urea</v>
      </c>
      <c r="C115" s="94">
        <f>aux!C28</f>
        <v>0</v>
      </c>
      <c r="D115" s="94">
        <f>aux!D28</f>
        <v>0</v>
      </c>
      <c r="F115" s="138">
        <f t="shared" si="4"/>
        <v>0</v>
      </c>
      <c r="G115" s="139">
        <f t="shared" si="5"/>
        <v>0.99999999999999989</v>
      </c>
      <c r="I115" s="138">
        <f t="shared" si="3"/>
        <v>0</v>
      </c>
    </row>
    <row r="116" spans="1:9" x14ac:dyDescent="0.25">
      <c r="A116" s="94" t="str">
        <f>aux!A31</f>
        <v>1.A.3.e.i.</v>
      </c>
      <c r="B116" s="94" t="str">
        <f>aux!B31</f>
        <v>Transporte por gasoductos</v>
      </c>
      <c r="C116" s="94">
        <f>aux!C31</f>
        <v>0</v>
      </c>
      <c r="D116" s="94">
        <f>aux!D31</f>
        <v>0</v>
      </c>
      <c r="F116" s="138">
        <f t="shared" si="4"/>
        <v>0</v>
      </c>
      <c r="G116" s="139">
        <f t="shared" si="5"/>
        <v>0.99999999999999989</v>
      </c>
      <c r="I116" s="138">
        <f t="shared" si="3"/>
        <v>0</v>
      </c>
    </row>
    <row r="117" spans="1:9" x14ac:dyDescent="0.25">
      <c r="A117" s="94" t="str">
        <f>aux!A35</f>
        <v>1.A.4.c.i.</v>
      </c>
      <c r="B117" s="94" t="str">
        <f>aux!B35</f>
        <v>Estacionaria</v>
      </c>
      <c r="C117" s="94">
        <f>aux!C35</f>
        <v>0</v>
      </c>
      <c r="D117" s="94">
        <f>aux!D35</f>
        <v>0</v>
      </c>
      <c r="F117" s="138">
        <f t="shared" si="4"/>
        <v>0</v>
      </c>
      <c r="G117" s="139">
        <f t="shared" si="5"/>
        <v>0.99999999999999989</v>
      </c>
      <c r="I117" s="138">
        <f t="shared" si="3"/>
        <v>0</v>
      </c>
    </row>
    <row r="118" spans="1:9" x14ac:dyDescent="0.25">
      <c r="A118" s="94" t="str">
        <f>aux!A38</f>
        <v>1.A.5.a.</v>
      </c>
      <c r="B118" s="94" t="str">
        <f>aux!B38</f>
        <v>Estacionaria</v>
      </c>
      <c r="C118" s="94">
        <f>aux!C38</f>
        <v>0</v>
      </c>
      <c r="D118" s="94">
        <f>aux!D38</f>
        <v>0</v>
      </c>
      <c r="F118" s="138">
        <f t="shared" si="4"/>
        <v>0</v>
      </c>
      <c r="G118" s="139">
        <f t="shared" si="5"/>
        <v>0.99999999999999989</v>
      </c>
      <c r="I118" s="138">
        <f t="shared" si="3"/>
        <v>0</v>
      </c>
    </row>
    <row r="119" spans="1:9" x14ac:dyDescent="0.25">
      <c r="A119" s="94" t="str">
        <f>aux!A40</f>
        <v>1.A.5.b.ii.</v>
      </c>
      <c r="B119" s="94" t="str">
        <f>aux!B40</f>
        <v>Móvil (componente marítimo y fluvial)</v>
      </c>
      <c r="C119" s="94">
        <f>aux!C40</f>
        <v>0</v>
      </c>
      <c r="D119" s="94">
        <f>aux!D40</f>
        <v>0</v>
      </c>
      <c r="F119" s="138">
        <f t="shared" si="4"/>
        <v>0</v>
      </c>
      <c r="G119" s="139">
        <f t="shared" si="5"/>
        <v>0.99999999999999989</v>
      </c>
      <c r="I119" s="138">
        <f t="shared" si="3"/>
        <v>0</v>
      </c>
    </row>
    <row r="120" spans="1:9" x14ac:dyDescent="0.25">
      <c r="A120" s="94" t="str">
        <f>aux!A41</f>
        <v>1.A.5.b.iii.</v>
      </c>
      <c r="B120" s="94" t="str">
        <f>aux!B41</f>
        <v>Móvil (otro)</v>
      </c>
      <c r="C120" s="94">
        <f>aux!C41</f>
        <v>0</v>
      </c>
      <c r="D120" s="94">
        <f>aux!D41</f>
        <v>0</v>
      </c>
      <c r="F120" s="138">
        <f t="shared" si="4"/>
        <v>0</v>
      </c>
      <c r="G120" s="139">
        <f t="shared" si="5"/>
        <v>0.99999999999999989</v>
      </c>
      <c r="I120" s="138">
        <f t="shared" si="3"/>
        <v>0</v>
      </c>
    </row>
    <row r="121" spans="1:9" x14ac:dyDescent="0.25">
      <c r="A121" s="94" t="str">
        <f>aux!A42</f>
        <v>1.B.1.a.i.1.</v>
      </c>
      <c r="B121" s="94" t="str">
        <f>aux!B42</f>
        <v>Minería</v>
      </c>
      <c r="C121" s="94">
        <f>aux!C42</f>
        <v>0</v>
      </c>
      <c r="D121" s="94">
        <f>aux!D42</f>
        <v>0</v>
      </c>
      <c r="F121" s="138">
        <f t="shared" si="4"/>
        <v>0</v>
      </c>
      <c r="G121" s="139">
        <f t="shared" si="5"/>
        <v>0.99999999999999989</v>
      </c>
      <c r="I121" s="138">
        <f t="shared" si="3"/>
        <v>0</v>
      </c>
    </row>
    <row r="122" spans="1:9" x14ac:dyDescent="0.25">
      <c r="A122" s="94" t="str">
        <f>aux!A43</f>
        <v>1.B.1.a.i.2.</v>
      </c>
      <c r="B122" s="94" t="str">
        <f>aux!B43</f>
        <v>Emisiones de gas de carbono posteriores a la minería</v>
      </c>
      <c r="C122" s="94">
        <f>aux!C43</f>
        <v>0</v>
      </c>
      <c r="D122" s="94">
        <f>aux!D43</f>
        <v>0</v>
      </c>
      <c r="F122" s="138">
        <f t="shared" si="4"/>
        <v>0</v>
      </c>
      <c r="G122" s="139">
        <f t="shared" si="5"/>
        <v>0.99999999999999989</v>
      </c>
      <c r="I122" s="138">
        <f t="shared" si="3"/>
        <v>0</v>
      </c>
    </row>
    <row r="123" spans="1:9" x14ac:dyDescent="0.25">
      <c r="A123" s="94" t="str">
        <f>aux!A44</f>
        <v>1.B.1.a.i.3.</v>
      </c>
      <c r="B123" s="94" t="str">
        <f>aux!B44</f>
        <v>Minas subterráneas abandonadas</v>
      </c>
      <c r="C123" s="94">
        <f>aux!C44</f>
        <v>0</v>
      </c>
      <c r="D123" s="94">
        <f>aux!D44</f>
        <v>0</v>
      </c>
      <c r="F123" s="138">
        <f t="shared" si="4"/>
        <v>0</v>
      </c>
      <c r="G123" s="139">
        <f t="shared" si="5"/>
        <v>0.99999999999999989</v>
      </c>
      <c r="I123" s="138">
        <f t="shared" si="3"/>
        <v>0</v>
      </c>
    </row>
    <row r="124" spans="1:9" x14ac:dyDescent="0.25">
      <c r="A124" s="94" t="str">
        <f>aux!A45</f>
        <v>1.B.1.a.i.4.</v>
      </c>
      <c r="B124" s="94" t="str">
        <f>aux!B45</f>
        <v>Quema en antorcha de metano drenado o conversión de metano en CO2</v>
      </c>
      <c r="C124" s="94">
        <f>aux!C45</f>
        <v>0</v>
      </c>
      <c r="D124" s="94">
        <f>aux!D45</f>
        <v>0</v>
      </c>
      <c r="F124" s="138">
        <f t="shared" si="4"/>
        <v>0</v>
      </c>
      <c r="G124" s="139">
        <f t="shared" si="5"/>
        <v>0.99999999999999989</v>
      </c>
      <c r="I124" s="138">
        <f t="shared" si="3"/>
        <v>0</v>
      </c>
    </row>
    <row r="125" spans="1:9" x14ac:dyDescent="0.25">
      <c r="A125" s="94" t="str">
        <f>aux!A46</f>
        <v>1.B.1.a.ii.1.</v>
      </c>
      <c r="B125" s="94" t="str">
        <f>aux!B46</f>
        <v>Minería</v>
      </c>
      <c r="C125" s="94">
        <f>aux!C46</f>
        <v>0</v>
      </c>
      <c r="D125" s="94">
        <f>aux!D46</f>
        <v>0</v>
      </c>
      <c r="F125" s="138">
        <f t="shared" si="4"/>
        <v>0</v>
      </c>
      <c r="G125" s="139">
        <f t="shared" si="5"/>
        <v>0.99999999999999989</v>
      </c>
      <c r="I125" s="138">
        <f t="shared" si="3"/>
        <v>0</v>
      </c>
    </row>
    <row r="126" spans="1:9" x14ac:dyDescent="0.25">
      <c r="A126" s="94" t="str">
        <f>aux!A47</f>
        <v>1.B.1.a.ii.2.</v>
      </c>
      <c r="B126" s="94" t="str">
        <f>aux!B47</f>
        <v>Emisiones de gas de carbono posteriores a la minería</v>
      </c>
      <c r="C126" s="94">
        <f>aux!C47</f>
        <v>0</v>
      </c>
      <c r="D126" s="94">
        <f>aux!D47</f>
        <v>0</v>
      </c>
      <c r="F126" s="138">
        <f t="shared" si="4"/>
        <v>0</v>
      </c>
      <c r="G126" s="139">
        <f t="shared" si="5"/>
        <v>0.99999999999999989</v>
      </c>
      <c r="I126" s="138">
        <f t="shared" si="3"/>
        <v>0</v>
      </c>
    </row>
    <row r="127" spans="1:9" x14ac:dyDescent="0.25">
      <c r="A127" s="94" t="str">
        <f>aux!A48</f>
        <v>1.B.1.b.</v>
      </c>
      <c r="B127" s="94" t="str">
        <f>aux!B48</f>
        <v>Combustión espontánea y vertederos para quema de carbón</v>
      </c>
      <c r="C127" s="94">
        <f>aux!C48</f>
        <v>0</v>
      </c>
      <c r="D127" s="94">
        <f>aux!D48</f>
        <v>0</v>
      </c>
      <c r="F127" s="138">
        <f t="shared" si="4"/>
        <v>0</v>
      </c>
      <c r="G127" s="139">
        <f t="shared" si="5"/>
        <v>0.99999999999999989</v>
      </c>
      <c r="I127" s="138">
        <f t="shared" si="3"/>
        <v>0</v>
      </c>
    </row>
    <row r="128" spans="1:9" x14ac:dyDescent="0.25">
      <c r="A128" s="94" t="str">
        <f>aux!A49</f>
        <v>1.B.1.c.</v>
      </c>
      <c r="B128" s="94" t="str">
        <f>aux!B49</f>
        <v>Otros</v>
      </c>
      <c r="C128" s="94">
        <f>aux!C49</f>
        <v>0</v>
      </c>
      <c r="D128" s="94">
        <f>aux!D49</f>
        <v>0</v>
      </c>
      <c r="F128" s="138">
        <f t="shared" si="4"/>
        <v>0</v>
      </c>
      <c r="G128" s="139">
        <f t="shared" si="5"/>
        <v>0.99999999999999989</v>
      </c>
      <c r="I128" s="138">
        <f t="shared" si="3"/>
        <v>0</v>
      </c>
    </row>
    <row r="129" spans="1:9" x14ac:dyDescent="0.25">
      <c r="A129" s="94" t="str">
        <f>aux!A50</f>
        <v>1.B.2.a.i.</v>
      </c>
      <c r="B129" s="94" t="str">
        <f>aux!B50</f>
        <v>Venteo</v>
      </c>
      <c r="C129" s="94">
        <f>aux!C50</f>
        <v>0</v>
      </c>
      <c r="D129" s="94">
        <f>aux!D50</f>
        <v>0</v>
      </c>
      <c r="F129" s="138">
        <f t="shared" si="4"/>
        <v>0</v>
      </c>
      <c r="G129" s="139">
        <f t="shared" si="5"/>
        <v>0.99999999999999989</v>
      </c>
      <c r="I129" s="138">
        <f t="shared" si="3"/>
        <v>0</v>
      </c>
    </row>
    <row r="130" spans="1:9" x14ac:dyDescent="0.25">
      <c r="A130" s="94" t="str">
        <f>aux!A51</f>
        <v>1.B.2.a.ii.</v>
      </c>
      <c r="B130" s="94" t="str">
        <f>aux!B51</f>
        <v>Quema en antorcha</v>
      </c>
      <c r="C130" s="94">
        <f>aux!C51</f>
        <v>0</v>
      </c>
      <c r="D130" s="94">
        <f>aux!D51</f>
        <v>0</v>
      </c>
      <c r="F130" s="138">
        <f t="shared" si="4"/>
        <v>0</v>
      </c>
      <c r="G130" s="139">
        <f t="shared" si="5"/>
        <v>0.99999999999999989</v>
      </c>
      <c r="I130" s="138">
        <f t="shared" si="3"/>
        <v>0</v>
      </c>
    </row>
    <row r="131" spans="1:9" x14ac:dyDescent="0.25">
      <c r="A131" s="94" t="str">
        <f>aux!A52</f>
        <v>1.B.2.a.iii.1.</v>
      </c>
      <c r="B131" s="94" t="str">
        <f>aux!B52</f>
        <v>Exploración</v>
      </c>
      <c r="C131" s="94">
        <f>aux!C52</f>
        <v>0</v>
      </c>
      <c r="D131" s="94">
        <f>aux!D52</f>
        <v>0</v>
      </c>
      <c r="F131" s="138">
        <f t="shared" si="4"/>
        <v>0</v>
      </c>
      <c r="G131" s="139">
        <f t="shared" si="5"/>
        <v>0.99999999999999989</v>
      </c>
      <c r="I131" s="138">
        <f t="shared" si="3"/>
        <v>0</v>
      </c>
    </row>
    <row r="132" spans="1:9" x14ac:dyDescent="0.25">
      <c r="A132" s="94" t="str">
        <f>aux!A53</f>
        <v>1.B.2.a.iii.2.</v>
      </c>
      <c r="B132" s="94" t="str">
        <f>aux!B53</f>
        <v>Producción y refinación</v>
      </c>
      <c r="C132" s="94">
        <f>aux!C53</f>
        <v>0</v>
      </c>
      <c r="D132" s="94">
        <f>aux!D53</f>
        <v>0</v>
      </c>
      <c r="F132" s="138">
        <f t="shared" si="4"/>
        <v>0</v>
      </c>
      <c r="G132" s="139">
        <f t="shared" si="5"/>
        <v>0.99999999999999989</v>
      </c>
      <c r="I132" s="138">
        <f t="shared" ref="I132:I195" si="6">C132/D$1</f>
        <v>0</v>
      </c>
    </row>
    <row r="133" spans="1:9" x14ac:dyDescent="0.25">
      <c r="A133" s="94" t="str">
        <f>aux!A54</f>
        <v>1.B.2.a.iii.3.</v>
      </c>
      <c r="B133" s="94" t="str">
        <f>aux!B54</f>
        <v>Transporte</v>
      </c>
      <c r="C133" s="94">
        <f>aux!C54</f>
        <v>0</v>
      </c>
      <c r="D133" s="94">
        <f>aux!D54</f>
        <v>0</v>
      </c>
      <c r="F133" s="138">
        <f t="shared" ref="F133:F196" si="7">D133/D$1</f>
        <v>0</v>
      </c>
      <c r="G133" s="139">
        <f t="shared" ref="G133:G196" si="8">G132+F133</f>
        <v>0.99999999999999989</v>
      </c>
      <c r="I133" s="138">
        <f t="shared" si="6"/>
        <v>0</v>
      </c>
    </row>
    <row r="134" spans="1:9" x14ac:dyDescent="0.25">
      <c r="A134" s="94" t="str">
        <f>aux!A55</f>
        <v>1.B.2.a.iii.4.</v>
      </c>
      <c r="B134" s="94" t="str">
        <f>aux!B55</f>
        <v>Refinación</v>
      </c>
      <c r="C134" s="94">
        <f>aux!C55</f>
        <v>0</v>
      </c>
      <c r="D134" s="94">
        <f>aux!D55</f>
        <v>0</v>
      </c>
      <c r="F134" s="138">
        <f t="shared" si="7"/>
        <v>0</v>
      </c>
      <c r="G134" s="139">
        <f t="shared" si="8"/>
        <v>0.99999999999999989</v>
      </c>
      <c r="I134" s="138">
        <f t="shared" si="6"/>
        <v>0</v>
      </c>
    </row>
    <row r="135" spans="1:9" x14ac:dyDescent="0.25">
      <c r="A135" s="94" t="str">
        <f>aux!A56</f>
        <v>1.B.2.a.iii.5.</v>
      </c>
      <c r="B135" s="94" t="str">
        <f>aux!B56</f>
        <v>Distribución de productos de petróleo</v>
      </c>
      <c r="C135" s="94">
        <f>aux!C56</f>
        <v>0</v>
      </c>
      <c r="D135" s="94">
        <f>aux!D56</f>
        <v>0</v>
      </c>
      <c r="F135" s="138">
        <f t="shared" si="7"/>
        <v>0</v>
      </c>
      <c r="G135" s="139">
        <f t="shared" si="8"/>
        <v>0.99999999999999989</v>
      </c>
      <c r="I135" s="138">
        <f t="shared" si="6"/>
        <v>0</v>
      </c>
    </row>
    <row r="136" spans="1:9" x14ac:dyDescent="0.25">
      <c r="A136" s="94" t="str">
        <f>aux!A57</f>
        <v>1.B.2.a.iii.6.</v>
      </c>
      <c r="B136" s="94" t="str">
        <f>aux!B57</f>
        <v>Otros</v>
      </c>
      <c r="C136" s="94">
        <f>aux!C57</f>
        <v>0</v>
      </c>
      <c r="D136" s="94">
        <f>aux!D57</f>
        <v>0</v>
      </c>
      <c r="F136" s="138">
        <f t="shared" si="7"/>
        <v>0</v>
      </c>
      <c r="G136" s="139">
        <f t="shared" si="8"/>
        <v>0.99999999999999989</v>
      </c>
      <c r="I136" s="138">
        <f t="shared" si="6"/>
        <v>0</v>
      </c>
    </row>
    <row r="137" spans="1:9" x14ac:dyDescent="0.25">
      <c r="A137" s="94" t="str">
        <f>aux!A58</f>
        <v>1.B.2.b.i.</v>
      </c>
      <c r="B137" s="94" t="str">
        <f>aux!B58</f>
        <v>Venteo</v>
      </c>
      <c r="C137" s="94">
        <f>aux!C58</f>
        <v>0</v>
      </c>
      <c r="D137" s="94">
        <f>aux!D58</f>
        <v>0</v>
      </c>
      <c r="F137" s="138">
        <f t="shared" si="7"/>
        <v>0</v>
      </c>
      <c r="G137" s="139">
        <f t="shared" si="8"/>
        <v>0.99999999999999989</v>
      </c>
      <c r="I137" s="138">
        <f t="shared" si="6"/>
        <v>0</v>
      </c>
    </row>
    <row r="138" spans="1:9" x14ac:dyDescent="0.25">
      <c r="A138" s="94" t="str">
        <f>aux!A59</f>
        <v>1.B.2.b.ii.</v>
      </c>
      <c r="B138" s="94" t="str">
        <f>aux!B59</f>
        <v>Quema en antorcha</v>
      </c>
      <c r="C138" s="94">
        <f>aux!C59</f>
        <v>0</v>
      </c>
      <c r="D138" s="94">
        <f>aux!D59</f>
        <v>0</v>
      </c>
      <c r="F138" s="138">
        <f t="shared" si="7"/>
        <v>0</v>
      </c>
      <c r="G138" s="139">
        <f t="shared" si="8"/>
        <v>0.99999999999999989</v>
      </c>
      <c r="I138" s="138">
        <f t="shared" si="6"/>
        <v>0</v>
      </c>
    </row>
    <row r="139" spans="1:9" x14ac:dyDescent="0.25">
      <c r="A139" s="94" t="str">
        <f>aux!A60</f>
        <v>1.B.2.b.iii.1.</v>
      </c>
      <c r="B139" s="94" t="str">
        <f>aux!B60</f>
        <v>Exploración</v>
      </c>
      <c r="C139" s="94">
        <f>aux!C60</f>
        <v>0</v>
      </c>
      <c r="D139" s="94">
        <f>aux!D60</f>
        <v>0</v>
      </c>
      <c r="F139" s="138">
        <f t="shared" si="7"/>
        <v>0</v>
      </c>
      <c r="G139" s="139">
        <f t="shared" si="8"/>
        <v>0.99999999999999989</v>
      </c>
      <c r="I139" s="138">
        <f t="shared" si="6"/>
        <v>0</v>
      </c>
    </row>
    <row r="140" spans="1:9" x14ac:dyDescent="0.25">
      <c r="A140" s="94" t="str">
        <f>aux!A61</f>
        <v>1.B.2.b.iii.2.</v>
      </c>
      <c r="B140" s="94" t="str">
        <f>aux!B61</f>
        <v>Producción y refinación</v>
      </c>
      <c r="C140" s="94">
        <f>aux!C61</f>
        <v>0</v>
      </c>
      <c r="D140" s="94">
        <f>aux!D61</f>
        <v>0</v>
      </c>
      <c r="F140" s="138">
        <f t="shared" si="7"/>
        <v>0</v>
      </c>
      <c r="G140" s="139">
        <f t="shared" si="8"/>
        <v>0.99999999999999989</v>
      </c>
      <c r="I140" s="138">
        <f t="shared" si="6"/>
        <v>0</v>
      </c>
    </row>
    <row r="141" spans="1:9" x14ac:dyDescent="0.25">
      <c r="A141" s="94" t="str">
        <f>aux!A62</f>
        <v>1.B.2.b.iii.3.</v>
      </c>
      <c r="B141" s="94" t="str">
        <f>aux!B62</f>
        <v>Procesamiento</v>
      </c>
      <c r="C141" s="94">
        <f>aux!C62</f>
        <v>0</v>
      </c>
      <c r="D141" s="94">
        <f>aux!D62</f>
        <v>0</v>
      </c>
      <c r="F141" s="138">
        <f t="shared" si="7"/>
        <v>0</v>
      </c>
      <c r="G141" s="139">
        <f t="shared" si="8"/>
        <v>0.99999999999999989</v>
      </c>
      <c r="I141" s="138">
        <f t="shared" si="6"/>
        <v>0</v>
      </c>
    </row>
    <row r="142" spans="1:9" x14ac:dyDescent="0.25">
      <c r="A142" s="94" t="str">
        <f>aux!A63</f>
        <v>1.B.2.b.iii.4.</v>
      </c>
      <c r="B142" s="94" t="str">
        <f>aux!B63</f>
        <v>Transmisión y almacenamiento</v>
      </c>
      <c r="C142" s="94">
        <f>aux!C63</f>
        <v>0</v>
      </c>
      <c r="D142" s="94">
        <f>aux!D63</f>
        <v>0</v>
      </c>
      <c r="F142" s="138">
        <f t="shared" si="7"/>
        <v>0</v>
      </c>
      <c r="G142" s="139">
        <f t="shared" si="8"/>
        <v>0.99999999999999989</v>
      </c>
      <c r="I142" s="138">
        <f t="shared" si="6"/>
        <v>0</v>
      </c>
    </row>
    <row r="143" spans="1:9" x14ac:dyDescent="0.25">
      <c r="A143" s="94" t="str">
        <f>aux!A65</f>
        <v>1.B.2.b.iii.6.</v>
      </c>
      <c r="B143" s="94" t="str">
        <f>aux!B65</f>
        <v>Otros</v>
      </c>
      <c r="C143" s="94">
        <f>aux!C65</f>
        <v>0</v>
      </c>
      <c r="D143" s="94">
        <f>aux!D65</f>
        <v>0</v>
      </c>
      <c r="F143" s="138">
        <f t="shared" si="7"/>
        <v>0</v>
      </c>
      <c r="G143" s="139">
        <f t="shared" si="8"/>
        <v>0.99999999999999989</v>
      </c>
      <c r="I143" s="138">
        <f t="shared" si="6"/>
        <v>0</v>
      </c>
    </row>
    <row r="144" spans="1:9" x14ac:dyDescent="0.25">
      <c r="A144" s="94" t="str">
        <f>aux!A66</f>
        <v>1.B.3.</v>
      </c>
      <c r="B144" s="94" t="str">
        <f>aux!B66</f>
        <v>Otras emisiones provenientes de la producción de energía</v>
      </c>
      <c r="C144" s="94">
        <f>aux!C66</f>
        <v>0</v>
      </c>
      <c r="D144" s="94">
        <f>aux!D66</f>
        <v>0</v>
      </c>
      <c r="F144" s="138">
        <f t="shared" si="7"/>
        <v>0</v>
      </c>
      <c r="G144" s="139">
        <f t="shared" si="8"/>
        <v>0.99999999999999989</v>
      </c>
      <c r="I144" s="138">
        <f t="shared" si="6"/>
        <v>0</v>
      </c>
    </row>
    <row r="145" spans="1:9" x14ac:dyDescent="0.25">
      <c r="A145" s="94" t="str">
        <f>aux!A67</f>
        <v>1.C.1.a.</v>
      </c>
      <c r="B145" s="94" t="str">
        <f>aux!B67</f>
        <v>Gasoductos</v>
      </c>
      <c r="C145" s="94">
        <f>aux!C67</f>
        <v>0</v>
      </c>
      <c r="D145" s="94">
        <f>aux!D67</f>
        <v>0</v>
      </c>
      <c r="F145" s="138">
        <f t="shared" si="7"/>
        <v>0</v>
      </c>
      <c r="G145" s="139">
        <f t="shared" si="8"/>
        <v>0.99999999999999989</v>
      </c>
      <c r="I145" s="138">
        <f t="shared" si="6"/>
        <v>0</v>
      </c>
    </row>
    <row r="146" spans="1:9" x14ac:dyDescent="0.25">
      <c r="A146" s="94" t="str">
        <f>aux!A68</f>
        <v>1.C.1.b.</v>
      </c>
      <c r="B146" s="94" t="str">
        <f>aux!B68</f>
        <v>Embarcaciones</v>
      </c>
      <c r="C146" s="94">
        <f>aux!C68</f>
        <v>0</v>
      </c>
      <c r="D146" s="94">
        <f>aux!D68</f>
        <v>0</v>
      </c>
      <c r="F146" s="138">
        <f t="shared" si="7"/>
        <v>0</v>
      </c>
      <c r="G146" s="139">
        <f t="shared" si="8"/>
        <v>0.99999999999999989</v>
      </c>
      <c r="I146" s="138">
        <f t="shared" si="6"/>
        <v>0</v>
      </c>
    </row>
    <row r="147" spans="1:9" x14ac:dyDescent="0.25">
      <c r="A147" s="94" t="str">
        <f>aux!A69</f>
        <v>1.C.1.c.</v>
      </c>
      <c r="B147" s="94" t="str">
        <f>aux!B69</f>
        <v>Otros (sírvase especificar)</v>
      </c>
      <c r="C147" s="94">
        <f>aux!C69</f>
        <v>0</v>
      </c>
      <c r="D147" s="94">
        <f>aux!D69</f>
        <v>0</v>
      </c>
      <c r="F147" s="138">
        <f t="shared" si="7"/>
        <v>0</v>
      </c>
      <c r="G147" s="139">
        <f t="shared" si="8"/>
        <v>0.99999999999999989</v>
      </c>
      <c r="I147" s="138">
        <f t="shared" si="6"/>
        <v>0</v>
      </c>
    </row>
    <row r="148" spans="1:9" x14ac:dyDescent="0.25">
      <c r="A148" s="94" t="str">
        <f>aux!A70</f>
        <v>1.C.2.a.</v>
      </c>
      <c r="B148" s="94" t="str">
        <f>aux!B70</f>
        <v>Inyección</v>
      </c>
      <c r="C148" s="94">
        <f>aux!C70</f>
        <v>0</v>
      </c>
      <c r="D148" s="94">
        <f>aux!D70</f>
        <v>0</v>
      </c>
      <c r="F148" s="138">
        <f t="shared" si="7"/>
        <v>0</v>
      </c>
      <c r="G148" s="139">
        <f t="shared" si="8"/>
        <v>0.99999999999999989</v>
      </c>
      <c r="I148" s="138">
        <f t="shared" si="6"/>
        <v>0</v>
      </c>
    </row>
    <row r="149" spans="1:9" x14ac:dyDescent="0.25">
      <c r="A149" s="94" t="str">
        <f>aux!A71</f>
        <v>1.C.2.b.</v>
      </c>
      <c r="B149" s="94" t="str">
        <f>aux!B71</f>
        <v>Almacenamiento</v>
      </c>
      <c r="C149" s="94">
        <f>aux!C71</f>
        <v>0</v>
      </c>
      <c r="D149" s="94">
        <f>aux!D71</f>
        <v>0</v>
      </c>
      <c r="F149" s="138">
        <f t="shared" si="7"/>
        <v>0</v>
      </c>
      <c r="G149" s="139">
        <f t="shared" si="8"/>
        <v>0.99999999999999989</v>
      </c>
      <c r="I149" s="138">
        <f t="shared" si="6"/>
        <v>0</v>
      </c>
    </row>
    <row r="150" spans="1:9" x14ac:dyDescent="0.25">
      <c r="A150" s="94" t="str">
        <f>aux!A72</f>
        <v>1.C.3.</v>
      </c>
      <c r="B150" s="94" t="str">
        <f>aux!B72</f>
        <v>Otros</v>
      </c>
      <c r="C150" s="94">
        <f>aux!C72</f>
        <v>0</v>
      </c>
      <c r="D150" s="94">
        <f>aux!D72</f>
        <v>0</v>
      </c>
      <c r="F150" s="138">
        <f t="shared" si="7"/>
        <v>0</v>
      </c>
      <c r="G150" s="139">
        <f t="shared" si="8"/>
        <v>0.99999999999999989</v>
      </c>
      <c r="I150" s="138">
        <f t="shared" si="6"/>
        <v>0</v>
      </c>
    </row>
    <row r="151" spans="1:9" x14ac:dyDescent="0.25">
      <c r="A151" s="94" t="str">
        <f>aux!A75</f>
        <v>2.A.3.</v>
      </c>
      <c r="B151" s="94" t="str">
        <f>aux!B75</f>
        <v>Producción de vidrio</v>
      </c>
      <c r="C151" s="94">
        <f>aux!C75</f>
        <v>0</v>
      </c>
      <c r="D151" s="94">
        <f>aux!D75</f>
        <v>0</v>
      </c>
      <c r="F151" s="138">
        <f t="shared" si="7"/>
        <v>0</v>
      </c>
      <c r="G151" s="139">
        <f t="shared" si="8"/>
        <v>0.99999999999999989</v>
      </c>
      <c r="I151" s="138">
        <f t="shared" si="6"/>
        <v>0</v>
      </c>
    </row>
    <row r="152" spans="1:9" x14ac:dyDescent="0.25">
      <c r="A152" s="94" t="str">
        <f>aux!A76</f>
        <v>2.A.4.</v>
      </c>
      <c r="B152" s="94" t="str">
        <f>aux!B76</f>
        <v>Otros uso de carbonatos en los procesos</v>
      </c>
      <c r="C152" s="94">
        <f>aux!C76</f>
        <v>0</v>
      </c>
      <c r="D152" s="94">
        <f>aux!D76</f>
        <v>0</v>
      </c>
      <c r="F152" s="138">
        <f t="shared" si="7"/>
        <v>0</v>
      </c>
      <c r="G152" s="139">
        <f t="shared" si="8"/>
        <v>0.99999999999999989</v>
      </c>
      <c r="I152" s="138">
        <f t="shared" si="6"/>
        <v>0</v>
      </c>
    </row>
    <row r="153" spans="1:9" x14ac:dyDescent="0.25">
      <c r="A153" s="94" t="str">
        <f>aux!A77</f>
        <v>2.B.1.</v>
      </c>
      <c r="B153" s="94" t="str">
        <f>aux!B77</f>
        <v>Producción de amoníaco</v>
      </c>
      <c r="C153" s="94">
        <f>aux!C77</f>
        <v>0</v>
      </c>
      <c r="D153" s="94">
        <f>aux!D77</f>
        <v>0</v>
      </c>
      <c r="F153" s="138">
        <f t="shared" si="7"/>
        <v>0</v>
      </c>
      <c r="G153" s="139">
        <f t="shared" si="8"/>
        <v>0.99999999999999989</v>
      </c>
      <c r="I153" s="138">
        <f t="shared" si="6"/>
        <v>0</v>
      </c>
    </row>
    <row r="154" spans="1:9" x14ac:dyDescent="0.25">
      <c r="A154" s="94" t="str">
        <f>aux!A79</f>
        <v>2.B.3.</v>
      </c>
      <c r="B154" s="94" t="str">
        <f>aux!B79</f>
        <v>Producción de ácido adípico</v>
      </c>
      <c r="C154" s="94">
        <f>aux!C79</f>
        <v>0</v>
      </c>
      <c r="D154" s="94">
        <f>aux!D79</f>
        <v>0</v>
      </c>
      <c r="F154" s="138">
        <f t="shared" si="7"/>
        <v>0</v>
      </c>
      <c r="G154" s="139">
        <f t="shared" si="8"/>
        <v>0.99999999999999989</v>
      </c>
      <c r="I154" s="138">
        <f t="shared" si="6"/>
        <v>0</v>
      </c>
    </row>
    <row r="155" spans="1:9" x14ac:dyDescent="0.25">
      <c r="A155" s="94" t="str">
        <f>aux!A80</f>
        <v>2.B.4.</v>
      </c>
      <c r="B155" s="94" t="str">
        <f>aux!B80</f>
        <v>Producción de caprolactama, glioxil y ácido glioxílico</v>
      </c>
      <c r="C155" s="94">
        <f>aux!C80</f>
        <v>0</v>
      </c>
      <c r="D155" s="94">
        <f>aux!D80</f>
        <v>0</v>
      </c>
      <c r="F155" s="138">
        <f t="shared" si="7"/>
        <v>0</v>
      </c>
      <c r="G155" s="139">
        <f t="shared" si="8"/>
        <v>0.99999999999999989</v>
      </c>
      <c r="I155" s="138">
        <f t="shared" si="6"/>
        <v>0</v>
      </c>
    </row>
    <row r="156" spans="1:9" x14ac:dyDescent="0.25">
      <c r="A156" s="94" t="str">
        <f>aux!A81</f>
        <v>2.B.5.</v>
      </c>
      <c r="B156" s="94" t="str">
        <f>aux!B81</f>
        <v>Producción de carburo</v>
      </c>
      <c r="C156" s="94">
        <f>aux!C81</f>
        <v>0</v>
      </c>
      <c r="D156" s="94">
        <f>aux!D81</f>
        <v>0</v>
      </c>
      <c r="F156" s="138">
        <f t="shared" si="7"/>
        <v>0</v>
      </c>
      <c r="G156" s="139">
        <f t="shared" si="8"/>
        <v>0.99999999999999989</v>
      </c>
      <c r="I156" s="138">
        <f t="shared" si="6"/>
        <v>0</v>
      </c>
    </row>
    <row r="157" spans="1:9" x14ac:dyDescent="0.25">
      <c r="A157" s="94" t="str">
        <f>aux!A82</f>
        <v>2.B.6.</v>
      </c>
      <c r="B157" s="94" t="str">
        <f>aux!B82</f>
        <v>Producción de dióxido de titanio</v>
      </c>
      <c r="C157" s="94">
        <f>aux!C82</f>
        <v>0</v>
      </c>
      <c r="D157" s="94">
        <f>aux!D82</f>
        <v>0</v>
      </c>
      <c r="F157" s="138">
        <f t="shared" si="7"/>
        <v>0</v>
      </c>
      <c r="G157" s="139">
        <f t="shared" si="8"/>
        <v>0.99999999999999989</v>
      </c>
      <c r="I157" s="138">
        <f t="shared" si="6"/>
        <v>0</v>
      </c>
    </row>
    <row r="158" spans="1:9" x14ac:dyDescent="0.25">
      <c r="A158" s="94" t="str">
        <f>aux!A83</f>
        <v>2.B.7.</v>
      </c>
      <c r="B158" s="94" t="str">
        <f>aux!B83</f>
        <v>Producción de ceniza de sosa</v>
      </c>
      <c r="C158" s="94">
        <f>aux!C83</f>
        <v>0</v>
      </c>
      <c r="D158" s="94">
        <f>aux!D83</f>
        <v>0</v>
      </c>
      <c r="F158" s="138">
        <f t="shared" si="7"/>
        <v>0</v>
      </c>
      <c r="G158" s="139">
        <f t="shared" si="8"/>
        <v>0.99999999999999989</v>
      </c>
      <c r="I158" s="138">
        <f t="shared" si="6"/>
        <v>0</v>
      </c>
    </row>
    <row r="159" spans="1:9" x14ac:dyDescent="0.25">
      <c r="A159" s="94" t="str">
        <f>aux!A84</f>
        <v>2.B.8.a.</v>
      </c>
      <c r="B159" s="94" t="str">
        <f>aux!B84</f>
        <v>Metanol</v>
      </c>
      <c r="C159" s="94">
        <f>aux!C84</f>
        <v>0</v>
      </c>
      <c r="D159" s="94">
        <f>aux!D84</f>
        <v>0</v>
      </c>
      <c r="F159" s="138">
        <f t="shared" si="7"/>
        <v>0</v>
      </c>
      <c r="G159" s="139">
        <f t="shared" si="8"/>
        <v>0.99999999999999989</v>
      </c>
      <c r="I159" s="138">
        <f t="shared" si="6"/>
        <v>0</v>
      </c>
    </row>
    <row r="160" spans="1:9" x14ac:dyDescent="0.25">
      <c r="A160" s="94" t="str">
        <f>aux!A85</f>
        <v>2.B.8.b.</v>
      </c>
      <c r="B160" s="94" t="str">
        <f>aux!B85</f>
        <v>Etileno</v>
      </c>
      <c r="C160" s="94">
        <f>aux!C85</f>
        <v>0</v>
      </c>
      <c r="D160" s="94">
        <f>aux!D85</f>
        <v>0</v>
      </c>
      <c r="F160" s="138">
        <f t="shared" si="7"/>
        <v>0</v>
      </c>
      <c r="G160" s="139">
        <f t="shared" si="8"/>
        <v>0.99999999999999989</v>
      </c>
      <c r="I160" s="138">
        <f t="shared" si="6"/>
        <v>0</v>
      </c>
    </row>
    <row r="161" spans="1:9" x14ac:dyDescent="0.25">
      <c r="A161" s="94" t="str">
        <f>aux!A86</f>
        <v>2.B.8.c.</v>
      </c>
      <c r="B161" s="94" t="str">
        <f>aux!B86</f>
        <v>Dicloruro de etileno y monómero cloruro de vinilo</v>
      </c>
      <c r="C161" s="94">
        <f>aux!C86</f>
        <v>0</v>
      </c>
      <c r="D161" s="94">
        <f>aux!D86</f>
        <v>0</v>
      </c>
      <c r="F161" s="138">
        <f t="shared" si="7"/>
        <v>0</v>
      </c>
      <c r="G161" s="139">
        <f t="shared" si="8"/>
        <v>0.99999999999999989</v>
      </c>
      <c r="I161" s="138">
        <f t="shared" si="6"/>
        <v>0</v>
      </c>
    </row>
    <row r="162" spans="1:9" x14ac:dyDescent="0.25">
      <c r="A162" s="94" t="str">
        <f>aux!A87</f>
        <v>2.B.8.d.</v>
      </c>
      <c r="B162" s="94" t="str">
        <f>aux!B87</f>
        <v>Óxido de etileno</v>
      </c>
      <c r="C162" s="94">
        <f>aux!C87</f>
        <v>0</v>
      </c>
      <c r="D162" s="94">
        <f>aux!D87</f>
        <v>0</v>
      </c>
      <c r="F162" s="138">
        <f t="shared" si="7"/>
        <v>0</v>
      </c>
      <c r="G162" s="139">
        <f t="shared" si="8"/>
        <v>0.99999999999999989</v>
      </c>
      <c r="I162" s="138">
        <f t="shared" si="6"/>
        <v>0</v>
      </c>
    </row>
    <row r="163" spans="1:9" x14ac:dyDescent="0.25">
      <c r="A163" s="94" t="str">
        <f>aux!A88</f>
        <v>2.B.8.e.</v>
      </c>
      <c r="B163" s="94" t="str">
        <f>aux!B88</f>
        <v>Acrilonitrilo</v>
      </c>
      <c r="C163" s="94">
        <f>aux!C88</f>
        <v>0</v>
      </c>
      <c r="D163" s="94">
        <f>aux!D88</f>
        <v>0</v>
      </c>
      <c r="F163" s="138">
        <f t="shared" si="7"/>
        <v>0</v>
      </c>
      <c r="G163" s="139">
        <f t="shared" si="8"/>
        <v>0.99999999999999989</v>
      </c>
      <c r="I163" s="138">
        <f t="shared" si="6"/>
        <v>0</v>
      </c>
    </row>
    <row r="164" spans="1:9" x14ac:dyDescent="0.25">
      <c r="A164" s="94" t="str">
        <f>aux!A89</f>
        <v>2.B.8.f.</v>
      </c>
      <c r="B164" s="94" t="str">
        <f>aux!B89</f>
        <v>Negro de humo</v>
      </c>
      <c r="C164" s="94">
        <f>aux!C89</f>
        <v>0</v>
      </c>
      <c r="D164" s="94">
        <f>aux!D89</f>
        <v>0</v>
      </c>
      <c r="F164" s="138">
        <f t="shared" si="7"/>
        <v>0</v>
      </c>
      <c r="G164" s="139">
        <f t="shared" si="8"/>
        <v>0.99999999999999989</v>
      </c>
      <c r="I164" s="138">
        <f t="shared" si="6"/>
        <v>0</v>
      </c>
    </row>
    <row r="165" spans="1:9" x14ac:dyDescent="0.25">
      <c r="A165" s="94" t="str">
        <f>aux!A90</f>
        <v>2.B.9.a.</v>
      </c>
      <c r="B165" s="94" t="str">
        <f>aux!B90</f>
        <v>Emisiones de productos derivados</v>
      </c>
      <c r="C165" s="94">
        <f>aux!C90</f>
        <v>0</v>
      </c>
      <c r="D165" s="94">
        <f>aux!D90</f>
        <v>0</v>
      </c>
      <c r="F165" s="138">
        <f t="shared" si="7"/>
        <v>0</v>
      </c>
      <c r="G165" s="139">
        <f t="shared" si="8"/>
        <v>0.99999999999999989</v>
      </c>
      <c r="I165" s="138">
        <f t="shared" si="6"/>
        <v>0</v>
      </c>
    </row>
    <row r="166" spans="1:9" x14ac:dyDescent="0.25">
      <c r="A166" s="94" t="str">
        <f>aux!A91</f>
        <v>2.B.9.b.</v>
      </c>
      <c r="B166" s="94" t="str">
        <f>aux!B91</f>
        <v>Emisiones fugitivas</v>
      </c>
      <c r="C166" s="94">
        <f>aux!C91</f>
        <v>0</v>
      </c>
      <c r="D166" s="94">
        <f>aux!D91</f>
        <v>0</v>
      </c>
      <c r="F166" s="138">
        <f t="shared" si="7"/>
        <v>0</v>
      </c>
      <c r="G166" s="139">
        <f t="shared" si="8"/>
        <v>0.99999999999999989</v>
      </c>
      <c r="I166" s="138">
        <f t="shared" si="6"/>
        <v>0</v>
      </c>
    </row>
    <row r="167" spans="1:9" x14ac:dyDescent="0.25">
      <c r="A167" s="94" t="str">
        <f>aux!A92</f>
        <v>2.B.10.</v>
      </c>
      <c r="B167" s="94" t="str">
        <f>aux!B92</f>
        <v>Otros (especificar)</v>
      </c>
      <c r="C167" s="94">
        <f>aux!C92</f>
        <v>0</v>
      </c>
      <c r="D167" s="94">
        <f>aux!D92</f>
        <v>0</v>
      </c>
      <c r="F167" s="138">
        <f t="shared" si="7"/>
        <v>0</v>
      </c>
      <c r="G167" s="139">
        <f t="shared" si="8"/>
        <v>0.99999999999999989</v>
      </c>
      <c r="I167" s="138">
        <f t="shared" si="6"/>
        <v>0</v>
      </c>
    </row>
    <row r="168" spans="1:9" x14ac:dyDescent="0.25">
      <c r="A168" s="94" t="str">
        <f>aux!A93</f>
        <v>2.C.1.</v>
      </c>
      <c r="B168" s="94" t="str">
        <f>aux!B93</f>
        <v>Producción de hierro y acero</v>
      </c>
      <c r="C168" s="94">
        <f>aux!C93</f>
        <v>0</v>
      </c>
      <c r="D168" s="94">
        <f>aux!D93</f>
        <v>0</v>
      </c>
      <c r="F168" s="138">
        <f t="shared" si="7"/>
        <v>0</v>
      </c>
      <c r="G168" s="139">
        <f t="shared" si="8"/>
        <v>0.99999999999999989</v>
      </c>
      <c r="I168" s="138">
        <f t="shared" si="6"/>
        <v>0</v>
      </c>
    </row>
    <row r="169" spans="1:9" x14ac:dyDescent="0.25">
      <c r="A169" s="94" t="str">
        <f>aux!A94</f>
        <v>2.C.2.</v>
      </c>
      <c r="B169" s="94" t="str">
        <f>aux!B94</f>
        <v>Producción de ferroaleaciones</v>
      </c>
      <c r="C169" s="94">
        <f>aux!C94</f>
        <v>0</v>
      </c>
      <c r="D169" s="94">
        <f>aux!D94</f>
        <v>0</v>
      </c>
      <c r="F169" s="138">
        <f t="shared" si="7"/>
        <v>0</v>
      </c>
      <c r="G169" s="139">
        <f t="shared" si="8"/>
        <v>0.99999999999999989</v>
      </c>
      <c r="I169" s="138">
        <f t="shared" si="6"/>
        <v>0</v>
      </c>
    </row>
    <row r="170" spans="1:9" x14ac:dyDescent="0.25">
      <c r="A170" s="94" t="str">
        <f>aux!A95</f>
        <v>2.C.3.</v>
      </c>
      <c r="B170" s="94" t="str">
        <f>aux!B95</f>
        <v>Producción de aluminio</v>
      </c>
      <c r="C170" s="94">
        <f>aux!C95</f>
        <v>0</v>
      </c>
      <c r="D170" s="94">
        <f>aux!D95</f>
        <v>0</v>
      </c>
      <c r="F170" s="138">
        <f t="shared" si="7"/>
        <v>0</v>
      </c>
      <c r="G170" s="139">
        <f t="shared" si="8"/>
        <v>0.99999999999999989</v>
      </c>
      <c r="I170" s="138">
        <f t="shared" si="6"/>
        <v>0</v>
      </c>
    </row>
    <row r="171" spans="1:9" x14ac:dyDescent="0.25">
      <c r="A171" s="94" t="str">
        <f>aux!A96</f>
        <v>2.C.4.</v>
      </c>
      <c r="B171" s="94" t="str">
        <f>aux!B96</f>
        <v>Producción de magnesio</v>
      </c>
      <c r="C171" s="94">
        <f>aux!C96</f>
        <v>0</v>
      </c>
      <c r="D171" s="94">
        <f>aux!D96</f>
        <v>0</v>
      </c>
      <c r="F171" s="138">
        <f t="shared" si="7"/>
        <v>0</v>
      </c>
      <c r="G171" s="139">
        <f t="shared" si="8"/>
        <v>0.99999999999999989</v>
      </c>
      <c r="I171" s="138">
        <f t="shared" si="6"/>
        <v>0</v>
      </c>
    </row>
    <row r="172" spans="1:9" x14ac:dyDescent="0.25">
      <c r="A172" s="94" t="str">
        <f>aux!A98</f>
        <v>2.C.6.</v>
      </c>
      <c r="B172" s="94" t="str">
        <f>aux!B98</f>
        <v>Producción de cinc</v>
      </c>
      <c r="C172" s="94">
        <f>aux!C98</f>
        <v>0</v>
      </c>
      <c r="D172" s="94">
        <f>aux!D98</f>
        <v>0</v>
      </c>
      <c r="F172" s="138">
        <f t="shared" si="7"/>
        <v>0</v>
      </c>
      <c r="G172" s="139">
        <f t="shared" si="8"/>
        <v>0.99999999999999989</v>
      </c>
      <c r="I172" s="138">
        <f t="shared" si="6"/>
        <v>0</v>
      </c>
    </row>
    <row r="173" spans="1:9" x14ac:dyDescent="0.25">
      <c r="A173" s="94" t="str">
        <f>aux!A99</f>
        <v>2.C.7.</v>
      </c>
      <c r="B173" s="94" t="str">
        <f>aux!B99</f>
        <v>Otros (especificar)</v>
      </c>
      <c r="C173" s="94">
        <f>aux!C99</f>
        <v>0</v>
      </c>
      <c r="D173" s="94">
        <f>aux!D99</f>
        <v>0</v>
      </c>
      <c r="F173" s="138">
        <f t="shared" si="7"/>
        <v>0</v>
      </c>
      <c r="G173" s="139">
        <f t="shared" si="8"/>
        <v>0.99999999999999989</v>
      </c>
      <c r="I173" s="138">
        <f t="shared" si="6"/>
        <v>0</v>
      </c>
    </row>
    <row r="174" spans="1:9" x14ac:dyDescent="0.25">
      <c r="A174" s="94" t="str">
        <f>aux!A102</f>
        <v>2.D.3.</v>
      </c>
      <c r="B174" s="94" t="str">
        <f>aux!B102</f>
        <v>Uso de solventes</v>
      </c>
      <c r="C174" s="94">
        <f>aux!C102</f>
        <v>0</v>
      </c>
      <c r="D174" s="94">
        <f>aux!D102</f>
        <v>0</v>
      </c>
      <c r="F174" s="138">
        <f t="shared" si="7"/>
        <v>0</v>
      </c>
      <c r="G174" s="139">
        <f t="shared" si="8"/>
        <v>0.99999999999999989</v>
      </c>
      <c r="I174" s="138">
        <f t="shared" si="6"/>
        <v>0</v>
      </c>
    </row>
    <row r="175" spans="1:9" x14ac:dyDescent="0.25">
      <c r="A175" s="94" t="str">
        <f>aux!A103</f>
        <v>2.D.4.</v>
      </c>
      <c r="B175" s="94" t="str">
        <f>aux!B103</f>
        <v>Otros (especificar)</v>
      </c>
      <c r="C175" s="94">
        <f>aux!C103</f>
        <v>0</v>
      </c>
      <c r="D175" s="94">
        <f>aux!D103</f>
        <v>0</v>
      </c>
      <c r="F175" s="138">
        <f t="shared" si="7"/>
        <v>0</v>
      </c>
      <c r="G175" s="139">
        <f t="shared" si="8"/>
        <v>0.99999999999999989</v>
      </c>
      <c r="I175" s="138">
        <f t="shared" si="6"/>
        <v>0</v>
      </c>
    </row>
    <row r="176" spans="1:9" x14ac:dyDescent="0.25">
      <c r="A176" s="94" t="str">
        <f>aux!A104</f>
        <v>2.E.1.</v>
      </c>
      <c r="B176" s="94" t="str">
        <f>aux!B104</f>
        <v>Circuitos integrados o semiconductores</v>
      </c>
      <c r="C176" s="94">
        <f>aux!C104</f>
        <v>0</v>
      </c>
      <c r="D176" s="94">
        <f>aux!D104</f>
        <v>0</v>
      </c>
      <c r="F176" s="138">
        <f t="shared" si="7"/>
        <v>0</v>
      </c>
      <c r="G176" s="139">
        <f t="shared" si="8"/>
        <v>0.99999999999999989</v>
      </c>
      <c r="I176" s="138">
        <f t="shared" si="6"/>
        <v>0</v>
      </c>
    </row>
    <row r="177" spans="1:9" x14ac:dyDescent="0.25">
      <c r="A177" s="94" t="str">
        <f>aux!A105</f>
        <v>2.E.2.</v>
      </c>
      <c r="B177" s="94" t="str">
        <f>aux!B105</f>
        <v>Pantalla plana tipo TFT</v>
      </c>
      <c r="C177" s="94">
        <f>aux!C105</f>
        <v>0</v>
      </c>
      <c r="D177" s="94">
        <f>aux!D105</f>
        <v>0</v>
      </c>
      <c r="F177" s="138">
        <f t="shared" si="7"/>
        <v>0</v>
      </c>
      <c r="G177" s="139">
        <f t="shared" si="8"/>
        <v>0.99999999999999989</v>
      </c>
      <c r="I177" s="138">
        <f t="shared" si="6"/>
        <v>0</v>
      </c>
    </row>
    <row r="178" spans="1:9" x14ac:dyDescent="0.25">
      <c r="A178" s="94" t="str">
        <f>aux!A106</f>
        <v>2.E.3.</v>
      </c>
      <c r="B178" s="94" t="str">
        <f>aux!B106</f>
        <v>Células fotovoltaicas</v>
      </c>
      <c r="C178" s="94">
        <f>aux!C106</f>
        <v>0</v>
      </c>
      <c r="D178" s="94">
        <f>aux!D106</f>
        <v>0</v>
      </c>
      <c r="F178" s="138">
        <f t="shared" si="7"/>
        <v>0</v>
      </c>
      <c r="G178" s="139">
        <f t="shared" si="8"/>
        <v>0.99999999999999989</v>
      </c>
      <c r="I178" s="138">
        <f t="shared" si="6"/>
        <v>0</v>
      </c>
    </row>
    <row r="179" spans="1:9" x14ac:dyDescent="0.25">
      <c r="A179" s="94" t="str">
        <f>aux!A107</f>
        <v>2.E.4.</v>
      </c>
      <c r="B179" s="94" t="str">
        <f>aux!B107</f>
        <v>Fluidos de transferencia térmica</v>
      </c>
      <c r="C179" s="94">
        <f>aux!C107</f>
        <v>0</v>
      </c>
      <c r="D179" s="94">
        <f>aux!D107</f>
        <v>0</v>
      </c>
      <c r="F179" s="138">
        <f t="shared" si="7"/>
        <v>0</v>
      </c>
      <c r="G179" s="139">
        <f t="shared" si="8"/>
        <v>0.99999999999999989</v>
      </c>
      <c r="I179" s="138">
        <f t="shared" si="6"/>
        <v>0</v>
      </c>
    </row>
    <row r="180" spans="1:9" x14ac:dyDescent="0.25">
      <c r="A180" s="94" t="str">
        <f>aux!A108</f>
        <v>2.E.5.</v>
      </c>
      <c r="B180" s="94" t="str">
        <f>aux!B108</f>
        <v>Otros (especificar)</v>
      </c>
      <c r="C180" s="94">
        <f>aux!C108</f>
        <v>0</v>
      </c>
      <c r="D180" s="94">
        <f>aux!D108</f>
        <v>0</v>
      </c>
      <c r="F180" s="138">
        <f t="shared" si="7"/>
        <v>0</v>
      </c>
      <c r="G180" s="139">
        <f t="shared" si="8"/>
        <v>0.99999999999999989</v>
      </c>
      <c r="I180" s="138">
        <f t="shared" si="6"/>
        <v>0</v>
      </c>
    </row>
    <row r="181" spans="1:9" x14ac:dyDescent="0.25">
      <c r="A181" s="94" t="str">
        <f>aux!A119</f>
        <v>2.F.6.</v>
      </c>
      <c r="B181" s="94" t="str">
        <f>aux!B119</f>
        <v>Otras aplicaciones (especificar)</v>
      </c>
      <c r="C181" s="94">
        <f>aux!C119</f>
        <v>0</v>
      </c>
      <c r="D181" s="94">
        <f>aux!D119</f>
        <v>0</v>
      </c>
      <c r="F181" s="138">
        <f t="shared" si="7"/>
        <v>0</v>
      </c>
      <c r="G181" s="139">
        <f t="shared" si="8"/>
        <v>0.99999999999999989</v>
      </c>
      <c r="I181" s="138">
        <f t="shared" si="6"/>
        <v>0</v>
      </c>
    </row>
    <row r="182" spans="1:9" x14ac:dyDescent="0.25">
      <c r="A182" s="94" t="str">
        <f>aux!A123</f>
        <v>2.G.2.a.</v>
      </c>
      <c r="B182" s="94" t="str">
        <f>aux!B123</f>
        <v>Aplicaciones militares</v>
      </c>
      <c r="C182" s="94">
        <f>aux!C123</f>
        <v>0</v>
      </c>
      <c r="D182" s="94">
        <f>aux!D123</f>
        <v>0</v>
      </c>
      <c r="F182" s="138">
        <f t="shared" si="7"/>
        <v>0</v>
      </c>
      <c r="G182" s="139">
        <f t="shared" si="8"/>
        <v>0.99999999999999989</v>
      </c>
      <c r="I182" s="138">
        <f t="shared" si="6"/>
        <v>0</v>
      </c>
    </row>
    <row r="183" spans="1:9" x14ac:dyDescent="0.25">
      <c r="A183" s="94" t="str">
        <f>aux!A124</f>
        <v>2.G.2.b.</v>
      </c>
      <c r="B183" s="94" t="str">
        <f>aux!B124</f>
        <v>Aceleradores</v>
      </c>
      <c r="C183" s="94">
        <f>aux!C124</f>
        <v>0</v>
      </c>
      <c r="D183" s="94">
        <f>aux!D124</f>
        <v>0</v>
      </c>
      <c r="F183" s="138">
        <f t="shared" si="7"/>
        <v>0</v>
      </c>
      <c r="G183" s="139">
        <f t="shared" si="8"/>
        <v>0.99999999999999989</v>
      </c>
      <c r="I183" s="138">
        <f t="shared" si="6"/>
        <v>0</v>
      </c>
    </row>
    <row r="184" spans="1:9" x14ac:dyDescent="0.25">
      <c r="A184" s="94" t="str">
        <f>aux!A125</f>
        <v>2.G.2.c.</v>
      </c>
      <c r="B184" s="94" t="str">
        <f>aux!B125</f>
        <v>Otros (especificar)</v>
      </c>
      <c r="C184" s="94">
        <f>aux!C125</f>
        <v>0</v>
      </c>
      <c r="D184" s="94">
        <f>aux!D125</f>
        <v>0</v>
      </c>
      <c r="F184" s="138">
        <f t="shared" si="7"/>
        <v>0</v>
      </c>
      <c r="G184" s="139">
        <f t="shared" si="8"/>
        <v>0.99999999999999989</v>
      </c>
      <c r="I184" s="138">
        <f t="shared" si="6"/>
        <v>0</v>
      </c>
    </row>
    <row r="185" spans="1:9" x14ac:dyDescent="0.25">
      <c r="A185" s="94" t="str">
        <f>aux!A127</f>
        <v>2.G.3.b.</v>
      </c>
      <c r="B185" s="94" t="str">
        <f>aux!B127</f>
        <v>Propulsor para productos presurizados y aerosoles</v>
      </c>
      <c r="C185" s="94">
        <f>aux!C127</f>
        <v>0</v>
      </c>
      <c r="D185" s="94">
        <f>aux!D127</f>
        <v>0</v>
      </c>
      <c r="F185" s="138">
        <f t="shared" si="7"/>
        <v>0</v>
      </c>
      <c r="G185" s="139">
        <f t="shared" si="8"/>
        <v>0.99999999999999989</v>
      </c>
      <c r="I185" s="138">
        <f t="shared" si="6"/>
        <v>0</v>
      </c>
    </row>
    <row r="186" spans="1:9" x14ac:dyDescent="0.25">
      <c r="A186" s="94" t="str">
        <f>aux!A128</f>
        <v>2.G.3.c.</v>
      </c>
      <c r="B186" s="94" t="str">
        <f>aux!B128</f>
        <v>Otros (especificar)</v>
      </c>
      <c r="C186" s="94">
        <f>aux!C128</f>
        <v>0</v>
      </c>
      <c r="D186" s="94">
        <f>aux!D128</f>
        <v>0</v>
      </c>
      <c r="F186" s="138">
        <f t="shared" si="7"/>
        <v>0</v>
      </c>
      <c r="G186" s="139">
        <f t="shared" si="8"/>
        <v>0.99999999999999989</v>
      </c>
      <c r="I186" s="138">
        <f t="shared" si="6"/>
        <v>0</v>
      </c>
    </row>
    <row r="187" spans="1:9" x14ac:dyDescent="0.25">
      <c r="A187" s="94" t="str">
        <f>aux!A129</f>
        <v>2.G.4.</v>
      </c>
      <c r="B187" s="94" t="str">
        <f>aux!B129</f>
        <v>Otros (especificar)</v>
      </c>
      <c r="C187" s="94">
        <f>aux!C129</f>
        <v>0</v>
      </c>
      <c r="D187" s="94">
        <f>aux!D129</f>
        <v>0</v>
      </c>
      <c r="F187" s="138">
        <f t="shared" si="7"/>
        <v>0</v>
      </c>
      <c r="G187" s="139">
        <f t="shared" si="8"/>
        <v>0.99999999999999989</v>
      </c>
      <c r="I187" s="138">
        <f t="shared" si="6"/>
        <v>0</v>
      </c>
    </row>
    <row r="188" spans="1:9" x14ac:dyDescent="0.25">
      <c r="A188" s="94" t="str">
        <f>aux!A130</f>
        <v>2.H.1.</v>
      </c>
      <c r="B188" s="94" t="str">
        <f>aux!B130</f>
        <v>Industria de la pulpa y el papel</v>
      </c>
      <c r="C188" s="94">
        <f>aux!C130</f>
        <v>0</v>
      </c>
      <c r="D188" s="94">
        <f>aux!D130</f>
        <v>0</v>
      </c>
      <c r="F188" s="138">
        <f t="shared" si="7"/>
        <v>0</v>
      </c>
      <c r="G188" s="139">
        <f t="shared" si="8"/>
        <v>0.99999999999999989</v>
      </c>
      <c r="I188" s="138">
        <f t="shared" si="6"/>
        <v>0</v>
      </c>
    </row>
    <row r="189" spans="1:9" x14ac:dyDescent="0.25">
      <c r="A189" s="94" t="str">
        <f>aux!A131</f>
        <v>2.H.2.</v>
      </c>
      <c r="B189" s="94" t="str">
        <f>aux!B131</f>
        <v>Industria de la alimentación y las bebidas</v>
      </c>
      <c r="C189" s="94">
        <f>aux!C131</f>
        <v>0</v>
      </c>
      <c r="D189" s="94">
        <f>aux!D131</f>
        <v>0</v>
      </c>
      <c r="F189" s="138">
        <f t="shared" si="7"/>
        <v>0</v>
      </c>
      <c r="G189" s="139">
        <f t="shared" si="8"/>
        <v>0.99999999999999989</v>
      </c>
      <c r="I189" s="138">
        <f t="shared" si="6"/>
        <v>0</v>
      </c>
    </row>
    <row r="190" spans="1:9" x14ac:dyDescent="0.25">
      <c r="A190" s="94" t="str">
        <f>aux!A132</f>
        <v>2.H.3.</v>
      </c>
      <c r="B190" s="94" t="str">
        <f>aux!B132</f>
        <v>Otros (especificar)</v>
      </c>
      <c r="C190" s="94">
        <f>aux!C132</f>
        <v>0</v>
      </c>
      <c r="D190" s="94">
        <f>aux!D132</f>
        <v>0</v>
      </c>
      <c r="F190" s="138">
        <f t="shared" si="7"/>
        <v>0</v>
      </c>
      <c r="G190" s="139">
        <f t="shared" si="8"/>
        <v>0.99999999999999989</v>
      </c>
      <c r="I190" s="138">
        <f t="shared" si="6"/>
        <v>0</v>
      </c>
    </row>
    <row r="191" spans="1:9" x14ac:dyDescent="0.25">
      <c r="A191" s="94" t="str">
        <f>aux!A136</f>
        <v>3.A.4.a.</v>
      </c>
      <c r="B191" s="94" t="str">
        <f>aux!B136</f>
        <v>Búfalos</v>
      </c>
      <c r="C191" s="94">
        <f>aux!C136</f>
        <v>0</v>
      </c>
      <c r="D191" s="94">
        <f>aux!D136</f>
        <v>0</v>
      </c>
      <c r="F191" s="138">
        <f t="shared" si="7"/>
        <v>0</v>
      </c>
      <c r="G191" s="139">
        <f t="shared" si="8"/>
        <v>0.99999999999999989</v>
      </c>
      <c r="I191" s="138">
        <f t="shared" si="6"/>
        <v>0</v>
      </c>
    </row>
    <row r="192" spans="1:9" x14ac:dyDescent="0.25">
      <c r="A192" s="94" t="str">
        <f>aux!A140</f>
        <v>3.A.4.e.</v>
      </c>
      <c r="B192" s="94" t="str">
        <f>aux!B140</f>
        <v>Aves de corral</v>
      </c>
      <c r="C192" s="94">
        <f>aux!C140</f>
        <v>0</v>
      </c>
      <c r="D192" s="94">
        <f>aux!D140</f>
        <v>0</v>
      </c>
      <c r="F192" s="138">
        <f t="shared" si="7"/>
        <v>0</v>
      </c>
      <c r="G192" s="139">
        <f t="shared" si="8"/>
        <v>0.99999999999999989</v>
      </c>
      <c r="I192" s="138">
        <f t="shared" si="6"/>
        <v>0</v>
      </c>
    </row>
    <row r="193" spans="1:9" x14ac:dyDescent="0.25">
      <c r="A193" s="94" t="str">
        <f>aux!A143</f>
        <v>3.A.4.g.ii.</v>
      </c>
      <c r="B193" s="94" t="str">
        <f>aux!B143</f>
        <v>Jabalíes</v>
      </c>
      <c r="C193" s="94">
        <f>aux!C143</f>
        <v>0</v>
      </c>
      <c r="D193" s="94">
        <f>aux!D143</f>
        <v>0</v>
      </c>
      <c r="F193" s="138">
        <f t="shared" si="7"/>
        <v>0</v>
      </c>
      <c r="G193" s="139">
        <f t="shared" si="8"/>
        <v>0.99999999999999989</v>
      </c>
      <c r="I193" s="138">
        <f t="shared" si="6"/>
        <v>0</v>
      </c>
    </row>
    <row r="194" spans="1:9" x14ac:dyDescent="0.25">
      <c r="A194" s="94" t="str">
        <f>aux!A147</f>
        <v>3.B.4.a.</v>
      </c>
      <c r="B194" s="94" t="str">
        <f>aux!B147</f>
        <v>Búfalos</v>
      </c>
      <c r="C194" s="94">
        <f>aux!C147</f>
        <v>0</v>
      </c>
      <c r="D194" s="94">
        <f>aux!D147</f>
        <v>0</v>
      </c>
      <c r="F194" s="138">
        <f t="shared" si="7"/>
        <v>0</v>
      </c>
      <c r="G194" s="139">
        <f t="shared" si="8"/>
        <v>0.99999999999999989</v>
      </c>
      <c r="I194" s="138">
        <f t="shared" si="6"/>
        <v>0</v>
      </c>
    </row>
    <row r="195" spans="1:9" x14ac:dyDescent="0.25">
      <c r="A195" s="94" t="str">
        <f>aux!A154</f>
        <v>3.B.4.g.ii.</v>
      </c>
      <c r="B195" s="94" t="str">
        <f>aux!B154</f>
        <v>Jabalíes</v>
      </c>
      <c r="C195" s="94">
        <f>aux!C154</f>
        <v>0</v>
      </c>
      <c r="D195" s="94">
        <f>aux!D154</f>
        <v>0</v>
      </c>
      <c r="F195" s="138">
        <f t="shared" si="7"/>
        <v>0</v>
      </c>
      <c r="G195" s="139">
        <f t="shared" si="8"/>
        <v>0.99999999999999989</v>
      </c>
      <c r="I195" s="138">
        <f t="shared" si="6"/>
        <v>0</v>
      </c>
    </row>
    <row r="196" spans="1:9" x14ac:dyDescent="0.25">
      <c r="A196" s="94" t="str">
        <f>aux!A156</f>
        <v>3.B.5.b.</v>
      </c>
      <c r="B196" s="94" t="str">
        <f>aux!B156</f>
        <v>Ovinos</v>
      </c>
      <c r="C196" s="94">
        <f>aux!C156</f>
        <v>0</v>
      </c>
      <c r="D196" s="94">
        <f>aux!D156</f>
        <v>0</v>
      </c>
      <c r="F196" s="138">
        <f t="shared" si="7"/>
        <v>0</v>
      </c>
      <c r="G196" s="139">
        <f t="shared" si="8"/>
        <v>0.99999999999999989</v>
      </c>
      <c r="I196" s="138">
        <f t="shared" ref="I196:I254" si="9">C196/D$1</f>
        <v>0</v>
      </c>
    </row>
    <row r="197" spans="1:9" x14ac:dyDescent="0.25">
      <c r="A197" s="94" t="str">
        <f>aux!A158</f>
        <v>3.B.5.d.i.</v>
      </c>
      <c r="B197" s="94" t="str">
        <f>aux!B158</f>
        <v>Búfalos</v>
      </c>
      <c r="C197" s="94">
        <f>aux!C158</f>
        <v>0</v>
      </c>
      <c r="D197" s="94">
        <f>aux!D158</f>
        <v>0</v>
      </c>
      <c r="F197" s="138">
        <f t="shared" ref="F197:F254" si="10">D197/D$1</f>
        <v>0</v>
      </c>
      <c r="G197" s="139">
        <f t="shared" ref="G197:G254" si="11">G196+F197</f>
        <v>0.99999999999999989</v>
      </c>
      <c r="I197" s="138">
        <f t="shared" si="9"/>
        <v>0</v>
      </c>
    </row>
    <row r="198" spans="1:9" x14ac:dyDescent="0.25">
      <c r="A198" s="94" t="str">
        <f>aux!A159</f>
        <v>3.B.5.d.ii.</v>
      </c>
      <c r="B198" s="94" t="str">
        <f>aux!B159</f>
        <v>Caprinos</v>
      </c>
      <c r="C198" s="94">
        <f>aux!C159</f>
        <v>0</v>
      </c>
      <c r="D198" s="94">
        <f>aux!D159</f>
        <v>0</v>
      </c>
      <c r="F198" s="138">
        <f t="shared" si="10"/>
        <v>0</v>
      </c>
      <c r="G198" s="139">
        <f t="shared" si="11"/>
        <v>0.99999999999999989</v>
      </c>
      <c r="I198" s="138">
        <f t="shared" si="9"/>
        <v>0</v>
      </c>
    </row>
    <row r="199" spans="1:9" x14ac:dyDescent="0.25">
      <c r="A199" s="94" t="str">
        <f>aux!A160</f>
        <v>3.B.5.d.iii.</v>
      </c>
      <c r="B199" s="94" t="str">
        <f>aux!B160</f>
        <v>Equinos</v>
      </c>
      <c r="C199" s="94">
        <f>aux!C160</f>
        <v>0</v>
      </c>
      <c r="D199" s="94">
        <f>aux!D160</f>
        <v>0</v>
      </c>
      <c r="F199" s="138">
        <f t="shared" si="10"/>
        <v>0</v>
      </c>
      <c r="G199" s="139">
        <f t="shared" si="11"/>
        <v>0.99999999999999989</v>
      </c>
      <c r="I199" s="138">
        <f t="shared" si="9"/>
        <v>0</v>
      </c>
    </row>
    <row r="200" spans="1:9" x14ac:dyDescent="0.25">
      <c r="A200" s="94" t="str">
        <f>aux!A161</f>
        <v>3.B.5.d.iv.</v>
      </c>
      <c r="B200" s="94" t="str">
        <f>aux!B161</f>
        <v>Mulas y asnos</v>
      </c>
      <c r="C200" s="94">
        <f>aux!C161</f>
        <v>0</v>
      </c>
      <c r="D200" s="94">
        <f>aux!D161</f>
        <v>0</v>
      </c>
      <c r="F200" s="138">
        <f t="shared" si="10"/>
        <v>0</v>
      </c>
      <c r="G200" s="139">
        <f t="shared" si="11"/>
        <v>0.99999999999999989</v>
      </c>
      <c r="I200" s="138">
        <f t="shared" si="9"/>
        <v>0</v>
      </c>
    </row>
    <row r="201" spans="1:9" x14ac:dyDescent="0.25">
      <c r="A201" s="94" t="str">
        <f>aux!A163</f>
        <v>3.B.5.d.vi.</v>
      </c>
      <c r="B201" s="94" t="str">
        <f>aux!B163</f>
        <v>Camélidos (llamas y alpacas)</v>
      </c>
      <c r="C201" s="94">
        <f>aux!C163</f>
        <v>0</v>
      </c>
      <c r="D201" s="94">
        <f>aux!D163</f>
        <v>0</v>
      </c>
      <c r="F201" s="138">
        <f t="shared" si="10"/>
        <v>0</v>
      </c>
      <c r="G201" s="139">
        <f t="shared" si="11"/>
        <v>0.99999999999999989</v>
      </c>
      <c r="I201" s="138">
        <f t="shared" si="9"/>
        <v>0</v>
      </c>
    </row>
    <row r="202" spans="1:9" x14ac:dyDescent="0.25">
      <c r="A202" s="94" t="str">
        <f>aux!A164</f>
        <v>3.B.5.d.vii.</v>
      </c>
      <c r="B202" s="94" t="str">
        <f>aux!B164</f>
        <v>Otros</v>
      </c>
      <c r="C202" s="94">
        <f>aux!C164</f>
        <v>0</v>
      </c>
      <c r="D202" s="94">
        <f>aux!D164</f>
        <v>0</v>
      </c>
      <c r="F202" s="138">
        <f t="shared" si="10"/>
        <v>0</v>
      </c>
      <c r="G202" s="139">
        <f t="shared" si="11"/>
        <v>0.99999999999999989</v>
      </c>
      <c r="I202" s="138">
        <f t="shared" si="9"/>
        <v>0</v>
      </c>
    </row>
    <row r="203" spans="1:9" x14ac:dyDescent="0.25">
      <c r="A203" s="94" t="str">
        <f>aux!A165</f>
        <v>3.C.</v>
      </c>
      <c r="B203" s="94" t="str">
        <f>aux!B165</f>
        <v>Cultivo del arroz</v>
      </c>
      <c r="C203" s="94">
        <f>aux!C165</f>
        <v>0</v>
      </c>
      <c r="D203" s="94">
        <f>aux!D165</f>
        <v>0</v>
      </c>
      <c r="F203" s="138">
        <f t="shared" si="10"/>
        <v>0</v>
      </c>
      <c r="G203" s="139">
        <f t="shared" si="11"/>
        <v>0.99999999999999989</v>
      </c>
      <c r="I203" s="138">
        <f t="shared" si="9"/>
        <v>0</v>
      </c>
    </row>
    <row r="204" spans="1:9" x14ac:dyDescent="0.25">
      <c r="A204" s="94" t="str">
        <f>aux!A168</f>
        <v>3.D.1.b.ii.</v>
      </c>
      <c r="B204" s="94" t="str">
        <f>aux!B168</f>
        <v>Lodos aplicados a los suelos</v>
      </c>
      <c r="C204" s="94">
        <f>aux!C168</f>
        <v>0</v>
      </c>
      <c r="D204" s="94">
        <f>aux!D168</f>
        <v>0</v>
      </c>
      <c r="F204" s="138">
        <f t="shared" si="10"/>
        <v>0</v>
      </c>
      <c r="G204" s="139">
        <f t="shared" si="11"/>
        <v>0.99999999999999989</v>
      </c>
      <c r="I204" s="138">
        <f t="shared" si="9"/>
        <v>0</v>
      </c>
    </row>
    <row r="205" spans="1:9" x14ac:dyDescent="0.25">
      <c r="A205" s="94" t="str">
        <f>aux!A169</f>
        <v>3.D.1.b.iii.</v>
      </c>
      <c r="B205" s="94" t="str">
        <f>aux!B169</f>
        <v>Otros fertilizantes orgánicos aplicados a los suelos</v>
      </c>
      <c r="C205" s="94">
        <f>aux!C169</f>
        <v>0</v>
      </c>
      <c r="D205" s="94">
        <f>aux!D169</f>
        <v>0</v>
      </c>
      <c r="F205" s="138">
        <f t="shared" si="10"/>
        <v>0</v>
      </c>
      <c r="G205" s="139">
        <f t="shared" si="11"/>
        <v>0.99999999999999989</v>
      </c>
      <c r="I205" s="138">
        <f t="shared" si="9"/>
        <v>0</v>
      </c>
    </row>
    <row r="206" spans="1:9" x14ac:dyDescent="0.25">
      <c r="A206" s="94" t="str">
        <f>aux!A172</f>
        <v>3.D.1.e.</v>
      </c>
      <c r="B206" s="94" t="str">
        <f>aux!B172</f>
        <v>Mineralización / inmovilización asociada a la pérdida / ganancia de materia orgánica del suelo</v>
      </c>
      <c r="C206" s="94">
        <f>aux!C172</f>
        <v>0</v>
      </c>
      <c r="D206" s="94">
        <f>aux!D172</f>
        <v>0</v>
      </c>
      <c r="F206" s="138">
        <f t="shared" si="10"/>
        <v>0</v>
      </c>
      <c r="G206" s="139">
        <f t="shared" si="11"/>
        <v>0.99999999999999989</v>
      </c>
      <c r="I206" s="138">
        <f t="shared" si="9"/>
        <v>0</v>
      </c>
    </row>
    <row r="207" spans="1:9" x14ac:dyDescent="0.25">
      <c r="A207" s="94" t="str">
        <f>aux!A173</f>
        <v>3.D.1.f.</v>
      </c>
      <c r="B207" s="94" t="str">
        <f>aux!B173</f>
        <v>Cultivo de suelos orgánicos (histosoles)</v>
      </c>
      <c r="C207" s="94">
        <f>aux!C173</f>
        <v>0</v>
      </c>
      <c r="D207" s="94">
        <f>aux!D173</f>
        <v>0</v>
      </c>
      <c r="F207" s="138">
        <f t="shared" si="10"/>
        <v>0</v>
      </c>
      <c r="G207" s="139">
        <f t="shared" si="11"/>
        <v>0.99999999999999989</v>
      </c>
      <c r="I207" s="138">
        <f t="shared" si="9"/>
        <v>0</v>
      </c>
    </row>
    <row r="208" spans="1:9" x14ac:dyDescent="0.25">
      <c r="A208" s="94" t="str">
        <f>aux!A174</f>
        <v>3.D.1.g.</v>
      </c>
      <c r="B208" s="94" t="str">
        <f>aux!B174</f>
        <v>Otros</v>
      </c>
      <c r="C208" s="94">
        <f>aux!C174</f>
        <v>0</v>
      </c>
      <c r="D208" s="94">
        <f>aux!D174</f>
        <v>0</v>
      </c>
      <c r="F208" s="138">
        <f t="shared" si="10"/>
        <v>0</v>
      </c>
      <c r="G208" s="139">
        <f t="shared" si="11"/>
        <v>0.99999999999999989</v>
      </c>
      <c r="I208" s="138">
        <f t="shared" si="9"/>
        <v>0</v>
      </c>
    </row>
    <row r="209" spans="1:9" x14ac:dyDescent="0.25">
      <c r="A209" s="94" t="str">
        <f>aux!A177</f>
        <v>3.D.2.a.ii.2.</v>
      </c>
      <c r="B209" s="94" t="str">
        <f>aux!B177</f>
        <v>Lodos aplicado a los suelos</v>
      </c>
      <c r="C209" s="94">
        <f>aux!C177</f>
        <v>0</v>
      </c>
      <c r="D209" s="94">
        <f>aux!D177</f>
        <v>0</v>
      </c>
      <c r="F209" s="138">
        <f t="shared" si="10"/>
        <v>0</v>
      </c>
      <c r="G209" s="139">
        <f t="shared" si="11"/>
        <v>0.99999999999999989</v>
      </c>
      <c r="I209" s="138">
        <f t="shared" si="9"/>
        <v>0</v>
      </c>
    </row>
    <row r="210" spans="1:9" x14ac:dyDescent="0.25">
      <c r="A210" s="94" t="str">
        <f>aux!A178</f>
        <v>3.D.2.a.ii.3.</v>
      </c>
      <c r="B210" s="94" t="str">
        <f>aux!B178</f>
        <v>Otros fertilizantes orgánicos aplicados a los suelos</v>
      </c>
      <c r="C210" s="94">
        <f>aux!C178</f>
        <v>0</v>
      </c>
      <c r="D210" s="94">
        <f>aux!D178</f>
        <v>0</v>
      </c>
      <c r="F210" s="138">
        <f t="shared" si="10"/>
        <v>0</v>
      </c>
      <c r="G210" s="139">
        <f t="shared" si="11"/>
        <v>0.99999999999999989</v>
      </c>
      <c r="I210" s="138">
        <f t="shared" si="9"/>
        <v>0</v>
      </c>
    </row>
    <row r="211" spans="1:9" x14ac:dyDescent="0.25">
      <c r="A211" s="94" t="str">
        <f>aux!A180</f>
        <v>3.D.2.b.i.</v>
      </c>
      <c r="B211" s="94" t="str">
        <f>aux!B180</f>
        <v>Fertilizante inorgánicos</v>
      </c>
      <c r="C211" s="94">
        <f>aux!C180</f>
        <v>0</v>
      </c>
      <c r="D211" s="94">
        <f>aux!D180</f>
        <v>0</v>
      </c>
      <c r="F211" s="138">
        <f t="shared" si="10"/>
        <v>0</v>
      </c>
      <c r="G211" s="139">
        <f t="shared" si="11"/>
        <v>0.99999999999999989</v>
      </c>
      <c r="I211" s="138">
        <f t="shared" si="9"/>
        <v>0</v>
      </c>
    </row>
    <row r="212" spans="1:9" x14ac:dyDescent="0.25">
      <c r="A212" s="94" t="str">
        <f>aux!A181</f>
        <v>3.D.2.b.ii.1.</v>
      </c>
      <c r="B212" s="94" t="str">
        <f>aux!B181</f>
        <v>Estiércol animal aplicado a los suelos</v>
      </c>
      <c r="C212" s="94">
        <f>aux!C181</f>
        <v>0</v>
      </c>
      <c r="D212" s="94">
        <f>aux!D181</f>
        <v>0</v>
      </c>
      <c r="F212" s="138">
        <f t="shared" si="10"/>
        <v>0</v>
      </c>
      <c r="G212" s="139">
        <f t="shared" si="11"/>
        <v>0.99999999999999989</v>
      </c>
      <c r="I212" s="138">
        <f t="shared" si="9"/>
        <v>0</v>
      </c>
    </row>
    <row r="213" spans="1:9" x14ac:dyDescent="0.25">
      <c r="A213" s="94" t="str">
        <f>aux!A182</f>
        <v>3.D.2.b.ii.2.</v>
      </c>
      <c r="B213" s="94" t="str">
        <f>aux!B182</f>
        <v>Lodos aplicado a los suelos</v>
      </c>
      <c r="C213" s="94">
        <f>aux!C182</f>
        <v>0</v>
      </c>
      <c r="D213" s="94">
        <f>aux!D182</f>
        <v>0</v>
      </c>
      <c r="F213" s="138">
        <f t="shared" si="10"/>
        <v>0</v>
      </c>
      <c r="G213" s="139">
        <f t="shared" si="11"/>
        <v>0.99999999999999989</v>
      </c>
      <c r="I213" s="138">
        <f t="shared" si="9"/>
        <v>0</v>
      </c>
    </row>
    <row r="214" spans="1:9" x14ac:dyDescent="0.25">
      <c r="A214" s="94" t="str">
        <f>aux!A183</f>
        <v>3.D.2.b.ii.3.</v>
      </c>
      <c r="B214" s="94" t="str">
        <f>aux!B183</f>
        <v>Otros fertilizantes orgánicos aplicados a los suelos</v>
      </c>
      <c r="C214" s="94">
        <f>aux!C183</f>
        <v>0</v>
      </c>
      <c r="D214" s="94">
        <f>aux!D183</f>
        <v>0</v>
      </c>
      <c r="F214" s="138">
        <f t="shared" si="10"/>
        <v>0</v>
      </c>
      <c r="G214" s="139">
        <f t="shared" si="11"/>
        <v>0.99999999999999989</v>
      </c>
      <c r="I214" s="138">
        <f t="shared" si="9"/>
        <v>0</v>
      </c>
    </row>
    <row r="215" spans="1:9" x14ac:dyDescent="0.25">
      <c r="A215" s="94" t="str">
        <f>aux!A184</f>
        <v>3.D.2.b.iii.</v>
      </c>
      <c r="B215" s="94" t="str">
        <f>aux!B184</f>
        <v>Orina y estiércol depositado por animales de pastoreo</v>
      </c>
      <c r="C215" s="94">
        <f>aux!C184</f>
        <v>0</v>
      </c>
      <c r="D215" s="94">
        <f>aux!D184</f>
        <v>0</v>
      </c>
      <c r="F215" s="138">
        <f t="shared" si="10"/>
        <v>0</v>
      </c>
      <c r="G215" s="139">
        <f t="shared" si="11"/>
        <v>0.99999999999999989</v>
      </c>
      <c r="I215" s="138">
        <f t="shared" si="9"/>
        <v>0</v>
      </c>
    </row>
    <row r="216" spans="1:9" x14ac:dyDescent="0.25">
      <c r="A216" s="94" t="str">
        <f>aux!A185</f>
        <v>3.D.2.b.iv.</v>
      </c>
      <c r="B216" s="94" t="str">
        <f>aux!B185</f>
        <v>Residuos de cosechas</v>
      </c>
      <c r="C216" s="94">
        <f>aux!C185</f>
        <v>0</v>
      </c>
      <c r="D216" s="94">
        <f>aux!D185</f>
        <v>0</v>
      </c>
      <c r="F216" s="138">
        <f t="shared" si="10"/>
        <v>0</v>
      </c>
      <c r="G216" s="139">
        <f t="shared" si="11"/>
        <v>0.99999999999999989</v>
      </c>
      <c r="I216" s="138">
        <f t="shared" si="9"/>
        <v>0</v>
      </c>
    </row>
    <row r="217" spans="1:9" x14ac:dyDescent="0.25">
      <c r="A217" s="94" t="str">
        <f>aux!A186</f>
        <v>3.D.2.b.v.</v>
      </c>
      <c r="B217" s="94" t="str">
        <f>aux!B186</f>
        <v>Mineralización / inmovilización asociada a la pérdida / ganancia de materia orgánica del suelo</v>
      </c>
      <c r="C217" s="94">
        <f>aux!C186</f>
        <v>0</v>
      </c>
      <c r="D217" s="94">
        <f>aux!D186</f>
        <v>0</v>
      </c>
      <c r="F217" s="138">
        <f t="shared" si="10"/>
        <v>0</v>
      </c>
      <c r="G217" s="139">
        <f t="shared" si="11"/>
        <v>0.99999999999999989</v>
      </c>
      <c r="I217" s="138">
        <f t="shared" si="9"/>
        <v>0</v>
      </c>
    </row>
    <row r="218" spans="1:9" x14ac:dyDescent="0.25">
      <c r="A218" s="94" t="str">
        <f>aux!A187</f>
        <v>3.E.</v>
      </c>
      <c r="B218" s="94" t="str">
        <f>aux!B187</f>
        <v>Quema prescrita de sabanas</v>
      </c>
      <c r="C218" s="94">
        <f>aux!C187</f>
        <v>0</v>
      </c>
      <c r="D218" s="94">
        <f>aux!D187</f>
        <v>0</v>
      </c>
      <c r="F218" s="138">
        <f t="shared" si="10"/>
        <v>0</v>
      </c>
      <c r="G218" s="139">
        <f t="shared" si="11"/>
        <v>0.99999999999999989</v>
      </c>
      <c r="I218" s="138">
        <f t="shared" si="9"/>
        <v>0</v>
      </c>
    </row>
    <row r="219" spans="1:9" x14ac:dyDescent="0.25">
      <c r="A219" s="94" t="str">
        <f>aux!A189</f>
        <v>3.G.</v>
      </c>
      <c r="B219" s="94" t="str">
        <f>aux!B189</f>
        <v>Encalado</v>
      </c>
      <c r="C219" s="94">
        <f>aux!C189</f>
        <v>0</v>
      </c>
      <c r="D219" s="94">
        <f>aux!D189</f>
        <v>0</v>
      </c>
      <c r="F219" s="138">
        <f t="shared" si="10"/>
        <v>0</v>
      </c>
      <c r="G219" s="139">
        <f t="shared" si="11"/>
        <v>0.99999999999999989</v>
      </c>
      <c r="I219" s="138">
        <f t="shared" si="9"/>
        <v>0</v>
      </c>
    </row>
    <row r="220" spans="1:9" x14ac:dyDescent="0.25">
      <c r="A220" s="94" t="str">
        <f>aux!A191</f>
        <v>3.I.</v>
      </c>
      <c r="B220" s="94" t="str">
        <f>aux!B191</f>
        <v>Otros fertilizantes que contienen carbono</v>
      </c>
      <c r="C220" s="94">
        <f>aux!C191</f>
        <v>0</v>
      </c>
      <c r="D220" s="94">
        <f>aux!D191</f>
        <v>0</v>
      </c>
      <c r="F220" s="138">
        <f t="shared" si="10"/>
        <v>0</v>
      </c>
      <c r="G220" s="139">
        <f t="shared" si="11"/>
        <v>0.99999999999999989</v>
      </c>
      <c r="I220" s="138">
        <f t="shared" si="9"/>
        <v>0</v>
      </c>
    </row>
    <row r="221" spans="1:9" x14ac:dyDescent="0.25">
      <c r="A221" s="94" t="str">
        <f>aux!A192</f>
        <v>3.J.</v>
      </c>
      <c r="B221" s="94" t="str">
        <f>aux!B192</f>
        <v>Otros</v>
      </c>
      <c r="C221" s="94">
        <f>aux!C192</f>
        <v>0</v>
      </c>
      <c r="D221" s="94">
        <f>aux!D192</f>
        <v>0</v>
      </c>
      <c r="F221" s="138">
        <f t="shared" si="10"/>
        <v>0</v>
      </c>
      <c r="G221" s="139">
        <f t="shared" si="11"/>
        <v>0.99999999999999989</v>
      </c>
      <c r="I221" s="138">
        <f t="shared" si="9"/>
        <v>0</v>
      </c>
    </row>
    <row r="222" spans="1:9" x14ac:dyDescent="0.25">
      <c r="A222" s="94" t="str">
        <f>aux!A193</f>
        <v>4.A.1.a.i.1.a.</v>
      </c>
      <c r="B222" s="94" t="str">
        <f>aux!B193</f>
        <v>Alerce</v>
      </c>
      <c r="C222" s="94">
        <f>aux!C193</f>
        <v>0</v>
      </c>
      <c r="D222" s="94">
        <f>aux!D193</f>
        <v>0</v>
      </c>
      <c r="F222" s="138">
        <f t="shared" si="10"/>
        <v>0</v>
      </c>
      <c r="G222" s="139">
        <f t="shared" si="11"/>
        <v>0.99999999999999989</v>
      </c>
      <c r="I222" s="138">
        <f t="shared" si="9"/>
        <v>0</v>
      </c>
    </row>
    <row r="223" spans="1:9" x14ac:dyDescent="0.25">
      <c r="A223" s="94" t="str">
        <f>aux!A194</f>
        <v>4.A.1.a.i.1.b.</v>
      </c>
      <c r="B223" s="94" t="str">
        <f>aux!B194</f>
        <v>Ciprés Guaitecas</v>
      </c>
      <c r="C223" s="94">
        <f>aux!C194</f>
        <v>0</v>
      </c>
      <c r="D223" s="94">
        <f>aux!D194</f>
        <v>0</v>
      </c>
      <c r="F223" s="138">
        <f t="shared" si="10"/>
        <v>0</v>
      </c>
      <c r="G223" s="139">
        <f t="shared" si="11"/>
        <v>0.99999999999999989</v>
      </c>
      <c r="I223" s="138">
        <f t="shared" si="9"/>
        <v>0</v>
      </c>
    </row>
    <row r="224" spans="1:9" x14ac:dyDescent="0.25">
      <c r="A224" s="94" t="str">
        <f>aux!A195</f>
        <v>4.A.1.a.i.1.c.</v>
      </c>
      <c r="B224" s="94" t="str">
        <f>aux!B195</f>
        <v>Araucaria</v>
      </c>
      <c r="C224" s="94">
        <f>aux!C195</f>
        <v>0</v>
      </c>
      <c r="D224" s="94">
        <f>aux!D195</f>
        <v>0</v>
      </c>
      <c r="F224" s="138">
        <f t="shared" si="10"/>
        <v>0</v>
      </c>
      <c r="G224" s="139">
        <f t="shared" si="11"/>
        <v>0.99999999999999989</v>
      </c>
      <c r="I224" s="138">
        <f t="shared" si="9"/>
        <v>0</v>
      </c>
    </row>
    <row r="225" spans="1:9" x14ac:dyDescent="0.25">
      <c r="A225" s="94" t="str">
        <f>aux!A196</f>
        <v>4.A.1.a.i.1.d.</v>
      </c>
      <c r="B225" s="94" t="str">
        <f>aux!B196</f>
        <v>Ciprés Cordillera</v>
      </c>
      <c r="C225" s="94">
        <f>aux!C196</f>
        <v>0</v>
      </c>
      <c r="D225" s="94">
        <f>aux!D196</f>
        <v>0</v>
      </c>
      <c r="F225" s="138">
        <f t="shared" si="10"/>
        <v>0</v>
      </c>
      <c r="G225" s="139">
        <f t="shared" si="11"/>
        <v>0.99999999999999989</v>
      </c>
      <c r="I225" s="138">
        <f t="shared" si="9"/>
        <v>0</v>
      </c>
    </row>
    <row r="226" spans="1:9" x14ac:dyDescent="0.25">
      <c r="A226" s="94" t="str">
        <f>aux!A197</f>
        <v>4.A.1.a.i.1.e.</v>
      </c>
      <c r="B226" s="94" t="str">
        <f>aux!B197</f>
        <v>Palma Chilena</v>
      </c>
      <c r="C226" s="94">
        <f>aux!C197</f>
        <v>0</v>
      </c>
      <c r="D226" s="94">
        <f>aux!D197</f>
        <v>0</v>
      </c>
      <c r="F226" s="138">
        <f t="shared" si="10"/>
        <v>0</v>
      </c>
      <c r="G226" s="139">
        <f t="shared" si="11"/>
        <v>0.99999999999999989</v>
      </c>
      <c r="I226" s="138">
        <f t="shared" si="9"/>
        <v>0</v>
      </c>
    </row>
    <row r="227" spans="1:9" x14ac:dyDescent="0.25">
      <c r="A227" s="94" t="str">
        <f>aux!A198</f>
        <v>4.A.1.a.i.1.f.</v>
      </c>
      <c r="B227" s="94" t="str">
        <f>aux!B198</f>
        <v>Lenga</v>
      </c>
      <c r="C227" s="94">
        <f>aux!C198</f>
        <v>0</v>
      </c>
      <c r="D227" s="94">
        <f>aux!D198</f>
        <v>0</v>
      </c>
      <c r="F227" s="138">
        <f t="shared" si="10"/>
        <v>0</v>
      </c>
      <c r="G227" s="139">
        <f t="shared" si="11"/>
        <v>0.99999999999999989</v>
      </c>
      <c r="I227" s="138">
        <f t="shared" si="9"/>
        <v>0</v>
      </c>
    </row>
    <row r="228" spans="1:9" x14ac:dyDescent="0.25">
      <c r="A228" s="94" t="str">
        <f>aux!A199</f>
        <v>4.A.1.a.i.1.g.</v>
      </c>
      <c r="B228" s="94" t="str">
        <f>aux!B199</f>
        <v>Coihue Magallanes</v>
      </c>
      <c r="C228" s="94">
        <f>aux!C199</f>
        <v>0</v>
      </c>
      <c r="D228" s="94">
        <f>aux!D199</f>
        <v>0</v>
      </c>
      <c r="F228" s="138">
        <f t="shared" si="10"/>
        <v>0</v>
      </c>
      <c r="G228" s="139">
        <f t="shared" si="11"/>
        <v>0.99999999999999989</v>
      </c>
      <c r="I228" s="138">
        <f t="shared" si="9"/>
        <v>0</v>
      </c>
    </row>
    <row r="229" spans="1:9" x14ac:dyDescent="0.25">
      <c r="A229" s="94" t="str">
        <f>aux!A200</f>
        <v>4.A.1.a.i.1.h.</v>
      </c>
      <c r="B229" s="94" t="str">
        <f>aux!B200</f>
        <v>Ro-Hualo</v>
      </c>
      <c r="C229" s="94">
        <f>aux!C200</f>
        <v>0</v>
      </c>
      <c r="D229" s="94">
        <f>aux!D200</f>
        <v>0</v>
      </c>
      <c r="F229" s="138">
        <f t="shared" si="10"/>
        <v>0</v>
      </c>
      <c r="G229" s="139">
        <f t="shared" si="11"/>
        <v>0.99999999999999989</v>
      </c>
      <c r="I229" s="138">
        <f t="shared" si="9"/>
        <v>0</v>
      </c>
    </row>
    <row r="230" spans="1:9" x14ac:dyDescent="0.25">
      <c r="A230" s="94" t="str">
        <f>aux!A201</f>
        <v>4.A.1.a.i.1.i.</v>
      </c>
      <c r="B230" s="94" t="str">
        <f>aux!B201</f>
        <v>RoRaCo</v>
      </c>
      <c r="C230" s="94">
        <f>aux!C201</f>
        <v>0</v>
      </c>
      <c r="D230" s="94">
        <f>aux!D201</f>
        <v>0</v>
      </c>
      <c r="F230" s="138">
        <f t="shared" si="10"/>
        <v>0</v>
      </c>
      <c r="G230" s="139">
        <f t="shared" si="11"/>
        <v>0.99999999999999989</v>
      </c>
      <c r="I230" s="138">
        <f t="shared" si="9"/>
        <v>0</v>
      </c>
    </row>
    <row r="231" spans="1:9" x14ac:dyDescent="0.25">
      <c r="A231" s="94" t="str">
        <f>aux!A202</f>
        <v>4.A.1.a.i.1.j.</v>
      </c>
      <c r="B231" s="94" t="str">
        <f>aux!B202</f>
        <v>CoRaTe</v>
      </c>
      <c r="C231" s="94">
        <f>aux!C202</f>
        <v>0</v>
      </c>
      <c r="D231" s="94">
        <f>aux!D202</f>
        <v>0</v>
      </c>
      <c r="F231" s="138">
        <f t="shared" si="10"/>
        <v>0</v>
      </c>
      <c r="G231" s="139">
        <f t="shared" si="11"/>
        <v>0.99999999999999989</v>
      </c>
      <c r="I231" s="138">
        <f t="shared" si="9"/>
        <v>0</v>
      </c>
    </row>
    <row r="232" spans="1:9" x14ac:dyDescent="0.25">
      <c r="A232" s="94" t="str">
        <f>aux!A208</f>
        <v>4.A.1.b.i.1.</v>
      </c>
      <c r="B232" s="94" t="str">
        <f>aux!B208</f>
        <v>Trozas P. radiata</v>
      </c>
      <c r="C232" s="94">
        <f>aux!C208</f>
        <v>0</v>
      </c>
      <c r="D232" s="94">
        <f>aux!D208</f>
        <v>0</v>
      </c>
      <c r="F232" s="138">
        <f t="shared" si="10"/>
        <v>0</v>
      </c>
      <c r="G232" s="139">
        <f t="shared" si="11"/>
        <v>0.99999999999999989</v>
      </c>
      <c r="I232" s="138">
        <f t="shared" si="9"/>
        <v>0</v>
      </c>
    </row>
    <row r="233" spans="1:9" x14ac:dyDescent="0.25">
      <c r="A233" s="94" t="str">
        <f>aux!A209</f>
        <v>4.A.1.b.i.2.</v>
      </c>
      <c r="B233" s="94" t="str">
        <f>aux!B209</f>
        <v>Trozas Eucalyptus spp.</v>
      </c>
      <c r="C233" s="94">
        <f>aux!C209</f>
        <v>0</v>
      </c>
      <c r="D233" s="94">
        <f>aux!D209</f>
        <v>0</v>
      </c>
      <c r="F233" s="138">
        <f t="shared" si="10"/>
        <v>0</v>
      </c>
      <c r="G233" s="139">
        <f t="shared" si="11"/>
        <v>0.99999999999999989</v>
      </c>
      <c r="I233" s="138">
        <f t="shared" si="9"/>
        <v>0</v>
      </c>
    </row>
    <row r="234" spans="1:9" x14ac:dyDescent="0.25">
      <c r="A234" s="94" t="str">
        <f>aux!A210</f>
        <v>4.A.1.b.i.3.</v>
      </c>
      <c r="B234" s="94" t="str">
        <f>aux!B210</f>
        <v>Trozas otras exóticas</v>
      </c>
      <c r="C234" s="94">
        <f>aux!C210</f>
        <v>0</v>
      </c>
      <c r="D234" s="94">
        <f>aux!D210</f>
        <v>0</v>
      </c>
      <c r="F234" s="138">
        <f t="shared" si="10"/>
        <v>0</v>
      </c>
      <c r="G234" s="139">
        <f t="shared" si="11"/>
        <v>0.99999999999999989</v>
      </c>
      <c r="I234" s="138">
        <f t="shared" si="9"/>
        <v>0</v>
      </c>
    </row>
    <row r="235" spans="1:9" x14ac:dyDescent="0.25">
      <c r="A235" s="94" t="str">
        <f>aux!A211</f>
        <v>4.A.1.b.i.4.</v>
      </c>
      <c r="B235" s="94" t="str">
        <f>aux!B211</f>
        <v>Trozas especies nativas</v>
      </c>
      <c r="C235" s="94">
        <f>aux!C211</f>
        <v>0</v>
      </c>
      <c r="D235" s="94">
        <f>aux!D211</f>
        <v>0</v>
      </c>
      <c r="F235" s="138">
        <f t="shared" si="10"/>
        <v>0</v>
      </c>
      <c r="G235" s="139">
        <f t="shared" si="11"/>
        <v>0.99999999999999989</v>
      </c>
      <c r="I235" s="138">
        <f t="shared" si="9"/>
        <v>0</v>
      </c>
    </row>
    <row r="236" spans="1:9" x14ac:dyDescent="0.25">
      <c r="A236" s="94" t="str">
        <f>aux!A215</f>
        <v>4.A.1.c.</v>
      </c>
      <c r="B236" s="94" t="str">
        <f>aux!B215</f>
        <v>Tierras forestales con cambio de vegetación</v>
      </c>
      <c r="C236" s="94">
        <f>aux!C215</f>
        <v>0</v>
      </c>
      <c r="D236" s="94">
        <f>aux!D215</f>
        <v>0</v>
      </c>
      <c r="F236" s="138">
        <f t="shared" si="10"/>
        <v>0</v>
      </c>
      <c r="G236" s="139">
        <f t="shared" si="11"/>
        <v>0.99999999999999989</v>
      </c>
      <c r="I236" s="138">
        <f t="shared" si="9"/>
        <v>0</v>
      </c>
    </row>
    <row r="237" spans="1:9" x14ac:dyDescent="0.25">
      <c r="A237" s="94" t="str">
        <f>aux!A216</f>
        <v>4.A.2.a.i.</v>
      </c>
      <c r="B237" s="94" t="str">
        <f>aux!B216</f>
        <v>Tierras de cultivo convertidas en bosque nativo</v>
      </c>
      <c r="C237" s="94">
        <f>aux!C216</f>
        <v>0</v>
      </c>
      <c r="D237" s="94">
        <f>aux!D216</f>
        <v>0</v>
      </c>
      <c r="F237" s="138">
        <f t="shared" si="10"/>
        <v>0</v>
      </c>
      <c r="G237" s="139">
        <f t="shared" si="11"/>
        <v>0.99999999999999989</v>
      </c>
      <c r="I237" s="138">
        <f t="shared" si="9"/>
        <v>0</v>
      </c>
    </row>
    <row r="238" spans="1:9" x14ac:dyDescent="0.25">
      <c r="A238" s="94" t="str">
        <f>aux!A218</f>
        <v>4.A.2.b.i.</v>
      </c>
      <c r="B238" s="94" t="str">
        <f>aux!B218</f>
        <v>Pastizales convertidos en bosque nativo</v>
      </c>
      <c r="C238" s="94">
        <f>aux!C218</f>
        <v>0</v>
      </c>
      <c r="D238" s="94">
        <f>aux!D218</f>
        <v>0</v>
      </c>
      <c r="F238" s="138">
        <f t="shared" si="10"/>
        <v>0</v>
      </c>
      <c r="G238" s="139">
        <f t="shared" si="11"/>
        <v>0.99999999999999989</v>
      </c>
      <c r="I238" s="138">
        <f t="shared" si="9"/>
        <v>0</v>
      </c>
    </row>
    <row r="239" spans="1:9" x14ac:dyDescent="0.25">
      <c r="A239" s="94" t="str">
        <f>aux!A220</f>
        <v>4.A.2.c.i.</v>
      </c>
      <c r="B239" s="94" t="str">
        <f>aux!B220</f>
        <v>Humedales convertidos en bosque nativo</v>
      </c>
      <c r="C239" s="94">
        <f>aux!C220</f>
        <v>0</v>
      </c>
      <c r="D239" s="94">
        <f>aux!D220</f>
        <v>0</v>
      </c>
      <c r="F239" s="138">
        <f t="shared" si="10"/>
        <v>0</v>
      </c>
      <c r="G239" s="139">
        <f t="shared" si="11"/>
        <v>0.99999999999999989</v>
      </c>
      <c r="I239" s="138">
        <f t="shared" si="9"/>
        <v>0</v>
      </c>
    </row>
    <row r="240" spans="1:9" x14ac:dyDescent="0.25">
      <c r="A240" s="94" t="str">
        <f>aux!A221</f>
        <v>4.A.2.c.ii.</v>
      </c>
      <c r="B240" s="94" t="str">
        <f>aux!B221</f>
        <v>Humedales convertidos en plantaciones forestales</v>
      </c>
      <c r="C240" s="94">
        <f>aux!C221</f>
        <v>0</v>
      </c>
      <c r="D240" s="94">
        <f>aux!D221</f>
        <v>0</v>
      </c>
      <c r="F240" s="138">
        <f t="shared" si="10"/>
        <v>0</v>
      </c>
      <c r="G240" s="139">
        <f t="shared" si="11"/>
        <v>0.99999999999999989</v>
      </c>
      <c r="I240" s="138">
        <f t="shared" si="9"/>
        <v>0</v>
      </c>
    </row>
    <row r="241" spans="1:9" x14ac:dyDescent="0.25">
      <c r="A241" s="94" t="str">
        <f>aux!A222</f>
        <v>4.A.2.d.i.</v>
      </c>
      <c r="B241" s="94" t="str">
        <f>aux!B222</f>
        <v>Asentamientos convertidos en bosque nativo</v>
      </c>
      <c r="C241" s="94">
        <f>aux!C222</f>
        <v>0</v>
      </c>
      <c r="D241" s="94">
        <f>aux!D222</f>
        <v>0</v>
      </c>
      <c r="F241" s="138">
        <f t="shared" si="10"/>
        <v>0</v>
      </c>
      <c r="G241" s="139">
        <f t="shared" si="11"/>
        <v>0.99999999999999989</v>
      </c>
      <c r="I241" s="138">
        <f t="shared" si="9"/>
        <v>0</v>
      </c>
    </row>
    <row r="242" spans="1:9" x14ac:dyDescent="0.25">
      <c r="A242" s="94" t="str">
        <f>aux!A223</f>
        <v>4.A.2.d.ii.</v>
      </c>
      <c r="B242" s="94" t="str">
        <f>aux!B223</f>
        <v>Asentamientos convertidos en plantaciones forestales</v>
      </c>
      <c r="C242" s="94">
        <f>aux!C223</f>
        <v>0</v>
      </c>
      <c r="D242" s="94">
        <f>aux!D223</f>
        <v>0</v>
      </c>
      <c r="F242" s="138">
        <f t="shared" si="10"/>
        <v>0</v>
      </c>
      <c r="G242" s="139">
        <f t="shared" si="11"/>
        <v>0.99999999999999989</v>
      </c>
      <c r="I242" s="138">
        <f t="shared" si="9"/>
        <v>0</v>
      </c>
    </row>
    <row r="243" spans="1:9" x14ac:dyDescent="0.25">
      <c r="A243" s="94" t="str">
        <f>aux!A224</f>
        <v>4.A.2.e.i.</v>
      </c>
      <c r="B243" s="94" t="str">
        <f>aux!B224</f>
        <v>Otras tierras convertidas en bosque nativo</v>
      </c>
      <c r="C243" s="94">
        <f>aux!C224</f>
        <v>0</v>
      </c>
      <c r="D243" s="94">
        <f>aux!D224</f>
        <v>0</v>
      </c>
      <c r="F243" s="138">
        <f t="shared" si="10"/>
        <v>0</v>
      </c>
      <c r="G243" s="139">
        <f t="shared" si="11"/>
        <v>0.99999999999999989</v>
      </c>
      <c r="I243" s="138">
        <f t="shared" si="9"/>
        <v>0</v>
      </c>
    </row>
    <row r="244" spans="1:9" x14ac:dyDescent="0.25">
      <c r="A244" s="94" t="str">
        <f>aux!A225</f>
        <v>4.A.2.e.ii.</v>
      </c>
      <c r="B244" s="94" t="str">
        <f>aux!B225</f>
        <v>Otras tierras convertidas en plantaciones forestales</v>
      </c>
      <c r="C244" s="94">
        <f>aux!C225</f>
        <v>0</v>
      </c>
      <c r="D244" s="94">
        <f>aux!D225</f>
        <v>0</v>
      </c>
      <c r="F244" s="138">
        <f t="shared" si="10"/>
        <v>0</v>
      </c>
      <c r="G244" s="139">
        <f t="shared" si="11"/>
        <v>0.99999999999999989</v>
      </c>
      <c r="I244" s="138">
        <f t="shared" si="9"/>
        <v>0</v>
      </c>
    </row>
    <row r="245" spans="1:9" x14ac:dyDescent="0.25">
      <c r="A245" s="94" t="str">
        <f>aux!A230</f>
        <v>4.D.1.</v>
      </c>
      <c r="B245" s="94" t="str">
        <f>aux!B230</f>
        <v>Humedales que permanecen como tales</v>
      </c>
      <c r="C245" s="94">
        <f>aux!C230</f>
        <v>0</v>
      </c>
      <c r="D245" s="94">
        <f>aux!D230</f>
        <v>0</v>
      </c>
      <c r="F245" s="138">
        <f t="shared" si="10"/>
        <v>0</v>
      </c>
      <c r="G245" s="139">
        <f t="shared" si="11"/>
        <v>0.99999999999999989</v>
      </c>
      <c r="I245" s="138">
        <f t="shared" si="9"/>
        <v>0</v>
      </c>
    </row>
    <row r="246" spans="1:9" x14ac:dyDescent="0.25">
      <c r="A246" s="94" t="str">
        <f>aux!A231</f>
        <v>4.D.2.</v>
      </c>
      <c r="B246" s="94" t="str">
        <f>aux!B231</f>
        <v>Tierras convertidas en humedales</v>
      </c>
      <c r="C246" s="94">
        <f>aux!C231</f>
        <v>0</v>
      </c>
      <c r="D246" s="94">
        <f>aux!D231</f>
        <v>0</v>
      </c>
      <c r="F246" s="138">
        <f t="shared" si="10"/>
        <v>0</v>
      </c>
      <c r="G246" s="139">
        <f t="shared" si="11"/>
        <v>0.99999999999999989</v>
      </c>
      <c r="I246" s="138">
        <f t="shared" si="9"/>
        <v>0</v>
      </c>
    </row>
    <row r="247" spans="1:9" x14ac:dyDescent="0.25">
      <c r="A247" s="94" t="str">
        <f>aux!A232</f>
        <v>4.E.1.</v>
      </c>
      <c r="B247" s="94" t="str">
        <f>aux!B232</f>
        <v>Asentamientos que permanecen como tales</v>
      </c>
      <c r="C247" s="94">
        <f>aux!C232</f>
        <v>0</v>
      </c>
      <c r="D247" s="94">
        <f>aux!D232</f>
        <v>0</v>
      </c>
      <c r="F247" s="138">
        <f t="shared" si="10"/>
        <v>0</v>
      </c>
      <c r="G247" s="139">
        <f t="shared" si="11"/>
        <v>0.99999999999999989</v>
      </c>
      <c r="I247" s="138">
        <f t="shared" si="9"/>
        <v>0</v>
      </c>
    </row>
    <row r="248" spans="1:9" x14ac:dyDescent="0.25">
      <c r="A248" s="94" t="str">
        <f>aux!A234</f>
        <v>4.F.1.</v>
      </c>
      <c r="B248" s="94" t="str">
        <f>aux!B234</f>
        <v>Otras tierras que permanecen como tales</v>
      </c>
      <c r="C248" s="94">
        <f>aux!C234</f>
        <v>0</v>
      </c>
      <c r="D248" s="94">
        <f>aux!D234</f>
        <v>0</v>
      </c>
      <c r="F248" s="138">
        <f t="shared" si="10"/>
        <v>0</v>
      </c>
      <c r="G248" s="139">
        <f t="shared" si="11"/>
        <v>0.99999999999999989</v>
      </c>
      <c r="I248" s="138">
        <f t="shared" si="9"/>
        <v>0</v>
      </c>
    </row>
    <row r="249" spans="1:9" x14ac:dyDescent="0.25">
      <c r="A249" s="94" t="str">
        <f>aux!A236</f>
        <v>4.G.</v>
      </c>
      <c r="B249" s="94" t="str">
        <f>aux!B236</f>
        <v>Productos de madera recolectada</v>
      </c>
      <c r="C249" s="94">
        <f>aux!C236</f>
        <v>0</v>
      </c>
      <c r="D249" s="94">
        <f>aux!D236</f>
        <v>0</v>
      </c>
      <c r="F249" s="138">
        <f t="shared" si="10"/>
        <v>0</v>
      </c>
      <c r="G249" s="139">
        <f t="shared" si="11"/>
        <v>0.99999999999999989</v>
      </c>
      <c r="I249" s="138">
        <f t="shared" si="9"/>
        <v>0</v>
      </c>
    </row>
    <row r="250" spans="1:9" x14ac:dyDescent="0.25">
      <c r="A250" s="94" t="str">
        <f>aux!A237</f>
        <v>4.H.</v>
      </c>
      <c r="B250" s="94" t="str">
        <f>aux!B237</f>
        <v>Otros (sírvase especificar)</v>
      </c>
      <c r="C250" s="94">
        <f>aux!C237</f>
        <v>0</v>
      </c>
      <c r="D250" s="94">
        <f>aux!D237</f>
        <v>0</v>
      </c>
      <c r="F250" s="138">
        <f t="shared" si="10"/>
        <v>0</v>
      </c>
      <c r="G250" s="139">
        <f t="shared" si="11"/>
        <v>0.99999999999999989</v>
      </c>
      <c r="I250" s="138">
        <f t="shared" si="9"/>
        <v>0</v>
      </c>
    </row>
    <row r="251" spans="1:9" x14ac:dyDescent="0.25">
      <c r="A251" s="94" t="str">
        <f>aux!A244</f>
        <v>5.E.</v>
      </c>
      <c r="B251" s="94" t="str">
        <f>aux!B244</f>
        <v>Otros</v>
      </c>
      <c r="C251" s="94">
        <f>aux!C244</f>
        <v>0</v>
      </c>
      <c r="D251" s="94">
        <f>aux!D244</f>
        <v>0</v>
      </c>
      <c r="F251" s="138">
        <f t="shared" si="10"/>
        <v>0</v>
      </c>
      <c r="G251" s="139">
        <f t="shared" si="11"/>
        <v>0.99999999999999989</v>
      </c>
      <c r="I251" s="138">
        <f t="shared" si="9"/>
        <v>0</v>
      </c>
    </row>
    <row r="252" spans="1:9" x14ac:dyDescent="0.25">
      <c r="A252" s="94" t="str">
        <f>aux!A249</f>
        <v>I.4.1</v>
      </c>
      <c r="B252" s="94" t="str">
        <f>aux!B249</f>
        <v>Otras industrias de la energía (electricidad)</v>
      </c>
      <c r="C252" s="94">
        <f>aux!C249</f>
        <v>0</v>
      </c>
      <c r="D252" s="94">
        <f>aux!D249</f>
        <v>0</v>
      </c>
      <c r="F252" s="138">
        <f t="shared" si="10"/>
        <v>0</v>
      </c>
      <c r="G252" s="139">
        <f t="shared" si="11"/>
        <v>0.99999999999999989</v>
      </c>
      <c r="I252" s="138">
        <f t="shared" si="9"/>
        <v>0</v>
      </c>
    </row>
    <row r="253" spans="1:9" x14ac:dyDescent="0.25">
      <c r="A253" s="94" t="str">
        <f>aux!A253</f>
        <v>II.2</v>
      </c>
      <c r="B253" s="94" t="str">
        <f>aux!B253</f>
        <v>Ferroviario (electricidad)</v>
      </c>
      <c r="C253" s="94">
        <f>aux!C253</f>
        <v>0</v>
      </c>
      <c r="D253" s="94">
        <f>aux!D253</f>
        <v>0</v>
      </c>
      <c r="F253" s="138">
        <f t="shared" si="10"/>
        <v>0</v>
      </c>
      <c r="G253" s="139">
        <f t="shared" si="11"/>
        <v>0.99999999999999989</v>
      </c>
      <c r="I253" s="138">
        <f t="shared" si="9"/>
        <v>0</v>
      </c>
    </row>
    <row r="254" spans="1:9" x14ac:dyDescent="0.25">
      <c r="A254" s="94" t="str">
        <f>aux!A254</f>
        <v>II.3</v>
      </c>
      <c r="B254" s="94" t="str">
        <f>aux!B254</f>
        <v>Transporte marítimo (electricidad)</v>
      </c>
      <c r="C254" s="94">
        <f>aux!C254</f>
        <v>0</v>
      </c>
      <c r="D254" s="94">
        <f>aux!D254</f>
        <v>0</v>
      </c>
      <c r="F254" s="138">
        <f t="shared" si="10"/>
        <v>0</v>
      </c>
      <c r="G254" s="139">
        <f t="shared" si="11"/>
        <v>0.99999999999999989</v>
      </c>
      <c r="I254" s="138">
        <f t="shared" si="9"/>
        <v>0</v>
      </c>
    </row>
  </sheetData>
  <autoFilter ref="A2:D254">
    <sortState ref="A3:D254">
      <sortCondition descending="1" ref="D2:D254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W48"/>
  <sheetViews>
    <sheetView topLeftCell="P1" zoomScale="70" zoomScaleNormal="70" workbookViewId="0">
      <selection activeCell="Q5" sqref="Q5:Q3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65.140625" customWidth="1"/>
  </cols>
  <sheetData>
    <row r="1" spans="1:23" x14ac:dyDescent="0.25">
      <c r="A1" t="s">
        <v>820</v>
      </c>
      <c r="B1" t="s">
        <v>903</v>
      </c>
      <c r="C1">
        <v>5</v>
      </c>
    </row>
    <row r="2" spans="1:23" x14ac:dyDescent="0.25">
      <c r="C2" s="104" t="s">
        <v>821</v>
      </c>
      <c r="D2" s="105">
        <f>D5-'CO2'!AE4</f>
        <v>0</v>
      </c>
      <c r="E2" s="105">
        <f>E5-'abs CO2'!AE4</f>
        <v>0</v>
      </c>
      <c r="F2" s="105">
        <f>F5-'CH4'!AE4</f>
        <v>0</v>
      </c>
      <c r="G2" s="105">
        <f>G5-N2O!AE4</f>
        <v>0</v>
      </c>
      <c r="H2" s="105">
        <f>H5-HFC!AE4</f>
        <v>0</v>
      </c>
      <c r="I2" s="105">
        <f>I5-PFC!AE4</f>
        <v>0</v>
      </c>
      <c r="J2" s="105">
        <f>J5-'SF6'!AE4</f>
        <v>0</v>
      </c>
      <c r="K2" s="105">
        <f>K5-CO2eq!AE4</f>
        <v>0</v>
      </c>
    </row>
    <row r="3" spans="1:23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23" ht="25.5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6" t="s">
        <v>829</v>
      </c>
      <c r="N4" s="102" t="s">
        <v>828</v>
      </c>
      <c r="Q4" s="106" t="s">
        <v>830</v>
      </c>
      <c r="R4" s="102" t="s">
        <v>828</v>
      </c>
      <c r="S4" s="107" t="s">
        <v>828</v>
      </c>
      <c r="T4" s="108" t="s">
        <v>831</v>
      </c>
      <c r="W4" s="108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2150.6851891559836</v>
      </c>
      <c r="E5" s="32">
        <f t="shared" ref="E5:G5" si="0">+E7+E18+E24+E29+E32</f>
        <v>-341.37043496423053</v>
      </c>
      <c r="F5" s="32">
        <f t="shared" si="0"/>
        <v>14.37827777463114</v>
      </c>
      <c r="G5" s="32">
        <f t="shared" si="0"/>
        <v>0.86708256237060244</v>
      </c>
      <c r="H5" s="32">
        <f>+H7+H18+H24+H29+H32</f>
        <v>195.37956310971248</v>
      </c>
      <c r="I5" s="32">
        <f t="shared" ref="I5:K5" si="1">+I7+I18+I24+I29+I32</f>
        <v>0</v>
      </c>
      <c r="J5" s="32">
        <f t="shared" si="1"/>
        <v>2.5634085948283798</v>
      </c>
      <c r="K5" s="32">
        <f t="shared" si="1"/>
        <v>2625.1052738485123</v>
      </c>
      <c r="M5" s="31" t="s">
        <v>834</v>
      </c>
      <c r="N5" s="109">
        <f>$K$7</f>
        <v>642.85017788727964</v>
      </c>
      <c r="Q5" s="31" t="s">
        <v>841</v>
      </c>
      <c r="R5" s="110">
        <f t="shared" ref="R5:R37" si="2">VLOOKUP(Q5,$C$8:$K$48,9,FALSE)</f>
        <v>1189.849854237299</v>
      </c>
      <c r="S5" s="111">
        <f t="shared" ref="S5:S37" si="3">ABS(R5)</f>
        <v>1189.849854237299</v>
      </c>
      <c r="T5" s="112">
        <f t="shared" ref="T5:T37" si="4">S5/$S$40</f>
        <v>0.27887772193964144</v>
      </c>
      <c r="W5" s="113">
        <f>+T5</f>
        <v>0.27887772193964144</v>
      </c>
    </row>
    <row r="6" spans="1:23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1360.9271391806978</v>
      </c>
      <c r="M6" s="31" t="s">
        <v>72</v>
      </c>
      <c r="N6" s="109">
        <f>$K$18</f>
        <v>1311.0682405057591</v>
      </c>
      <c r="Q6" s="31" t="s">
        <v>837</v>
      </c>
      <c r="R6" s="110">
        <f t="shared" si="2"/>
        <v>975.59955428353305</v>
      </c>
      <c r="S6" s="111">
        <f t="shared" si="3"/>
        <v>975.59955428353305</v>
      </c>
      <c r="T6" s="112">
        <f t="shared" si="4"/>
        <v>0.22866160823150389</v>
      </c>
      <c r="W6" s="113">
        <f>+W5+T6</f>
        <v>0.50753933017114528</v>
      </c>
    </row>
    <row r="7" spans="1:23" x14ac:dyDescent="0.25">
      <c r="A7" s="6">
        <v>1</v>
      </c>
      <c r="B7" s="6" t="s">
        <v>838</v>
      </c>
      <c r="C7" s="31" t="s">
        <v>834</v>
      </c>
      <c r="D7" s="32">
        <f t="shared" ref="D7:K7" si="7">SUM(D8:D11,D14:D17)</f>
        <v>631.61073159939144</v>
      </c>
      <c r="E7" s="32">
        <f t="shared" si="7"/>
        <v>0</v>
      </c>
      <c r="F7" s="32">
        <f t="shared" si="7"/>
        <v>0.339558810272515</v>
      </c>
      <c r="G7" s="32">
        <f t="shared" si="7"/>
        <v>9.2297853391792861E-3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642.85017788727964</v>
      </c>
      <c r="M7" s="31" t="s">
        <v>722</v>
      </c>
      <c r="N7" s="86">
        <f>$K$24</f>
        <v>237.16965523919029</v>
      </c>
      <c r="Q7" s="31" t="s">
        <v>44</v>
      </c>
      <c r="R7" s="110">
        <f t="shared" si="2"/>
        <v>452.74320770792178</v>
      </c>
      <c r="S7" s="111">
        <f t="shared" si="3"/>
        <v>452.74320770792178</v>
      </c>
      <c r="T7" s="112">
        <f t="shared" si="4"/>
        <v>0.106114224361665</v>
      </c>
      <c r="W7" s="113">
        <f t="shared" ref="W7:W37" si="8">+W6+T7</f>
        <v>0.61365355453281023</v>
      </c>
    </row>
    <row r="8" spans="1:23" x14ac:dyDescent="0.25">
      <c r="A8" s="6">
        <v>1</v>
      </c>
      <c r="B8" s="13" t="s">
        <v>839</v>
      </c>
      <c r="C8" s="13" t="s">
        <v>840</v>
      </c>
      <c r="D8" s="114">
        <f>'CO2'!AE55</f>
        <v>106.17836583089223</v>
      </c>
      <c r="E8" s="115"/>
      <c r="F8" s="113">
        <f>'CH4'!AE55</f>
        <v>0.29934151259691949</v>
      </c>
      <c r="G8" s="113">
        <f>N2O!AE55</f>
        <v>4.0464298187504527E-3</v>
      </c>
      <c r="H8" s="115"/>
      <c r="I8" s="115"/>
      <c r="J8" s="115"/>
      <c r="K8" s="113">
        <f>D8+E8+F8*PCG!$C$5+G8*PCG!$C$6+H8+I8+J8</f>
        <v>114.86773973180286</v>
      </c>
      <c r="M8" s="31" t="s">
        <v>743</v>
      </c>
      <c r="N8" s="109">
        <f>$K$29</f>
        <v>203.89800888440669</v>
      </c>
      <c r="Q8" s="31" t="s">
        <v>391</v>
      </c>
      <c r="R8" s="110">
        <f t="shared" si="2"/>
        <v>368.88780827727635</v>
      </c>
      <c r="S8" s="111">
        <f t="shared" si="3"/>
        <v>368.88780827727635</v>
      </c>
      <c r="T8" s="112">
        <f t="shared" si="4"/>
        <v>8.6460145586702855E-2</v>
      </c>
      <c r="W8" s="113">
        <f t="shared" si="8"/>
        <v>0.70011370011951313</v>
      </c>
    </row>
    <row r="9" spans="1:23" x14ac:dyDescent="0.25">
      <c r="A9" s="6">
        <v>1</v>
      </c>
      <c r="B9" s="13" t="s">
        <v>842</v>
      </c>
      <c r="C9" s="13" t="s">
        <v>843</v>
      </c>
      <c r="D9" s="114">
        <f>'CO2'!AE54</f>
        <v>60.2767795169202</v>
      </c>
      <c r="E9" s="115"/>
      <c r="F9" s="113">
        <f>'CH4'!AE54</f>
        <v>1.1101464854055209E-2</v>
      </c>
      <c r="G9" s="113">
        <f>N2O!AE54</f>
        <v>4.0896728052669122E-4</v>
      </c>
      <c r="H9" s="115"/>
      <c r="I9" s="115"/>
      <c r="J9" s="115"/>
      <c r="K9" s="113">
        <f>D9+E9+F9*PCG!$C$5+G9*PCG!$C$6+H9+I9+J9</f>
        <v>60.676188387868535</v>
      </c>
      <c r="M9" s="31" t="s">
        <v>844</v>
      </c>
      <c r="N9" s="109">
        <f>$K$32</f>
        <v>230.1191913318761</v>
      </c>
      <c r="Q9" s="31" t="s">
        <v>852</v>
      </c>
      <c r="R9" s="110">
        <f t="shared" si="2"/>
        <v>235.30169535729482</v>
      </c>
      <c r="S9" s="111">
        <f t="shared" si="3"/>
        <v>235.30169535729482</v>
      </c>
      <c r="T9" s="112">
        <f t="shared" si="4"/>
        <v>5.5150152379386523E-2</v>
      </c>
      <c r="W9" s="113">
        <f t="shared" si="8"/>
        <v>0.7552638524988996</v>
      </c>
    </row>
    <row r="10" spans="1:23" x14ac:dyDescent="0.25">
      <c r="A10" s="6">
        <v>1</v>
      </c>
      <c r="B10" s="13" t="s">
        <v>846</v>
      </c>
      <c r="C10" s="13" t="s">
        <v>44</v>
      </c>
      <c r="D10" s="114">
        <f>'CO2'!AE17</f>
        <v>450.68168278942312</v>
      </c>
      <c r="E10" s="115"/>
      <c r="F10" s="113">
        <f>'CH4'!AE17</f>
        <v>2.7122993008211214E-2</v>
      </c>
      <c r="G10" s="113">
        <f>N2O!AE17</f>
        <v>4.642449977494593E-3</v>
      </c>
      <c r="H10" s="115"/>
      <c r="I10" s="115"/>
      <c r="J10" s="115"/>
      <c r="K10" s="113">
        <f>D10+E10+F10*PCG!$C$5+G10*PCG!$C$6+H10+I10+J10</f>
        <v>452.74320770792178</v>
      </c>
      <c r="M10" s="31" t="s">
        <v>847</v>
      </c>
      <c r="N10" s="109">
        <f>$K$35</f>
        <v>1360.9271391806978</v>
      </c>
      <c r="Q10" s="31" t="s">
        <v>854</v>
      </c>
      <c r="R10" s="110">
        <f t="shared" si="2"/>
        <v>203.78062706996258</v>
      </c>
      <c r="S10" s="111">
        <f t="shared" si="3"/>
        <v>203.78062706996258</v>
      </c>
      <c r="T10" s="112">
        <f t="shared" si="4"/>
        <v>4.7762225502923722E-2</v>
      </c>
      <c r="W10" s="113">
        <f t="shared" si="8"/>
        <v>0.80302607800182335</v>
      </c>
    </row>
    <row r="11" spans="1:23" x14ac:dyDescent="0.25">
      <c r="A11" s="6">
        <v>1</v>
      </c>
      <c r="B11" s="13" t="s">
        <v>849</v>
      </c>
      <c r="C11" s="13" t="s">
        <v>850</v>
      </c>
      <c r="D11" s="116">
        <f>+D12+D13</f>
        <v>1.6914316395125555</v>
      </c>
      <c r="E11" s="32">
        <f t="shared" ref="E11:K11" si="9">+E12+E13</f>
        <v>0</v>
      </c>
      <c r="F11" s="32">
        <f t="shared" si="9"/>
        <v>5.3603283019960273E-5</v>
      </c>
      <c r="G11" s="32">
        <f t="shared" si="9"/>
        <v>2.7117456215530998E-5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1.7008527235402826</v>
      </c>
      <c r="M11" s="31" t="s">
        <v>851</v>
      </c>
      <c r="N11" s="109">
        <f>$K$43</f>
        <v>0</v>
      </c>
      <c r="Q11" s="31" t="s">
        <v>724</v>
      </c>
      <c r="R11" s="110">
        <f t="shared" si="2"/>
        <v>167.03503739000021</v>
      </c>
      <c r="S11" s="111">
        <f t="shared" si="3"/>
        <v>167.03503739000021</v>
      </c>
      <c r="T11" s="112">
        <f t="shared" si="4"/>
        <v>3.9149772171284306E-2</v>
      </c>
      <c r="W11" s="113">
        <f t="shared" si="8"/>
        <v>0.8421758501731077</v>
      </c>
    </row>
    <row r="12" spans="1:23" x14ac:dyDescent="0.25">
      <c r="A12" s="6">
        <v>1</v>
      </c>
      <c r="B12" s="13" t="s">
        <v>853</v>
      </c>
      <c r="C12" s="13" t="s">
        <v>42</v>
      </c>
      <c r="D12" s="114">
        <f>'CO2'!AE8-'CO2'!AE10</f>
        <v>0</v>
      </c>
      <c r="E12" s="115"/>
      <c r="F12" s="113">
        <f>'CH4'!AE8-'CH4'!AE10</f>
        <v>0</v>
      </c>
      <c r="G12" s="113">
        <f>N2O!AE8-N2O!AE10</f>
        <v>0</v>
      </c>
      <c r="H12" s="115"/>
      <c r="I12" s="115"/>
      <c r="J12" s="115"/>
      <c r="K12" s="113">
        <f>D12+E12+F12*PCG!$C$5+G12*PCG!$C$6+H12+I12+J12</f>
        <v>0</v>
      </c>
      <c r="M12" s="117" t="s">
        <v>821</v>
      </c>
      <c r="N12" s="105">
        <f>SUM(N5:N11)-K5-K6</f>
        <v>0</v>
      </c>
      <c r="Q12" s="31" t="s">
        <v>858</v>
      </c>
      <c r="R12" s="110">
        <f t="shared" si="2"/>
        <v>147.5425639894529</v>
      </c>
      <c r="S12" s="111">
        <f t="shared" si="3"/>
        <v>147.5425639894529</v>
      </c>
      <c r="T12" s="112">
        <f t="shared" si="4"/>
        <v>3.4581114573390817E-2</v>
      </c>
      <c r="W12" s="113">
        <f t="shared" si="8"/>
        <v>0.87675696474649856</v>
      </c>
    </row>
    <row r="13" spans="1:23" x14ac:dyDescent="0.25">
      <c r="A13" s="6">
        <v>1</v>
      </c>
      <c r="B13" s="13" t="s">
        <v>855</v>
      </c>
      <c r="C13" s="13" t="s">
        <v>835</v>
      </c>
      <c r="D13" s="114">
        <f>'CO2'!AE10</f>
        <v>1.6914316395125555</v>
      </c>
      <c r="E13" s="115"/>
      <c r="F13" s="113">
        <f>'CH4'!AE10</f>
        <v>5.3603283019960273E-5</v>
      </c>
      <c r="G13" s="113">
        <f>N2O!AE10</f>
        <v>2.7117456215530998E-5</v>
      </c>
      <c r="H13" s="115"/>
      <c r="I13" s="115"/>
      <c r="J13" s="115"/>
      <c r="K13" s="113">
        <f>D13+E13+F13*PCG!$C$5+G13*PCG!$C$6+H13+I13+J13</f>
        <v>1.7008527235402826</v>
      </c>
      <c r="Q13" s="31" t="s">
        <v>744</v>
      </c>
      <c r="R13" s="110">
        <f t="shared" si="2"/>
        <v>-138.76861694540025</v>
      </c>
      <c r="S13" s="111">
        <f t="shared" si="3"/>
        <v>138.76861694540025</v>
      </c>
      <c r="T13" s="112">
        <f t="shared" si="4"/>
        <v>3.2524671606783989E-2</v>
      </c>
      <c r="W13" s="113">
        <f t="shared" si="8"/>
        <v>0.90928163635328252</v>
      </c>
    </row>
    <row r="14" spans="1:23" x14ac:dyDescent="0.25">
      <c r="A14" s="6">
        <v>1</v>
      </c>
      <c r="B14" s="13" t="s">
        <v>856</v>
      </c>
      <c r="C14" s="13" t="s">
        <v>857</v>
      </c>
      <c r="D14" s="114">
        <f>'CO2'!AE56</f>
        <v>12.620065515009314</v>
      </c>
      <c r="E14" s="115"/>
      <c r="F14" s="113">
        <f>'CH4'!AE56</f>
        <v>1.9381008218641452E-3</v>
      </c>
      <c r="G14" s="113">
        <f>N2O!AE56</f>
        <v>1.0027797241204744E-4</v>
      </c>
      <c r="H14" s="115"/>
      <c r="I14" s="115"/>
      <c r="J14" s="115"/>
      <c r="K14" s="113">
        <f>D14+E14+F14*PCG!$C$5+G14*PCG!$C$6+H14+I14+J14</f>
        <v>12.698400871334709</v>
      </c>
      <c r="Q14" s="31" t="s">
        <v>840</v>
      </c>
      <c r="R14" s="110">
        <f t="shared" si="2"/>
        <v>114.86773973180286</v>
      </c>
      <c r="S14" s="111">
        <f t="shared" si="3"/>
        <v>114.86773973180286</v>
      </c>
      <c r="T14" s="112">
        <f t="shared" si="4"/>
        <v>2.6922769681133295E-2</v>
      </c>
      <c r="W14" s="113">
        <f t="shared" si="8"/>
        <v>0.93620440603441579</v>
      </c>
    </row>
    <row r="15" spans="1:23" x14ac:dyDescent="0.25">
      <c r="A15" s="6">
        <v>1</v>
      </c>
      <c r="B15" s="13" t="s">
        <v>859</v>
      </c>
      <c r="C15" s="13" t="s">
        <v>860</v>
      </c>
      <c r="D15" s="114">
        <f>'CO2'!AE60</f>
        <v>0.16240630763396266</v>
      </c>
      <c r="E15" s="115"/>
      <c r="F15" s="113">
        <f>'CH4'!AE60</f>
        <v>1.1357084449927458E-6</v>
      </c>
      <c r="G15" s="113">
        <f>N2O!AE60</f>
        <v>4.5428337799709833E-6</v>
      </c>
      <c r="H15" s="115"/>
      <c r="I15" s="115"/>
      <c r="J15" s="115"/>
      <c r="K15" s="113">
        <f>D15+E15+F15*PCG!$C$5+G15*PCG!$C$6+H15+I15+J15</f>
        <v>0.16378846481151882</v>
      </c>
      <c r="Q15" s="31" t="s">
        <v>861</v>
      </c>
      <c r="R15" s="110">
        <f t="shared" si="2"/>
        <v>74.732833953460229</v>
      </c>
      <c r="S15" s="111">
        <f t="shared" si="3"/>
        <v>74.732833953460229</v>
      </c>
      <c r="T15" s="112">
        <f t="shared" si="4"/>
        <v>1.7515926411062924E-2</v>
      </c>
      <c r="W15" s="113">
        <f t="shared" si="8"/>
        <v>0.95372033244547871</v>
      </c>
    </row>
    <row r="16" spans="1:23" x14ac:dyDescent="0.25">
      <c r="A16" s="6">
        <v>1</v>
      </c>
      <c r="B16" s="13" t="s">
        <v>862</v>
      </c>
      <c r="C16" s="13" t="s">
        <v>863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  <c r="Q16" s="31" t="s">
        <v>875</v>
      </c>
      <c r="R16" s="110">
        <f t="shared" si="2"/>
        <v>63.623586299269085</v>
      </c>
      <c r="S16" s="111">
        <f t="shared" si="3"/>
        <v>63.623586299269085</v>
      </c>
      <c r="T16" s="112">
        <f t="shared" si="4"/>
        <v>1.4912134287854198E-2</v>
      </c>
      <c r="W16" s="113">
        <f t="shared" si="8"/>
        <v>0.96863246673333292</v>
      </c>
    </row>
    <row r="17" spans="1:23" x14ac:dyDescent="0.25">
      <c r="A17" s="6">
        <v>1</v>
      </c>
      <c r="B17" s="13" t="s">
        <v>864</v>
      </c>
      <c r="C17" s="13" t="s">
        <v>865</v>
      </c>
      <c r="D17" s="113">
        <f>'CO2'!AE80</f>
        <v>0</v>
      </c>
      <c r="E17" s="115"/>
      <c r="F17" s="113">
        <f>'CH4'!AE80</f>
        <v>0</v>
      </c>
      <c r="G17" s="113">
        <f>N2O!AE80</f>
        <v>0</v>
      </c>
      <c r="H17" s="115"/>
      <c r="I17" s="115"/>
      <c r="J17" s="115"/>
      <c r="K17" s="113">
        <f>D17+E17+F17*PCG!$C$5+G17*PCG!$C$6+H17+I17+J17</f>
        <v>0</v>
      </c>
      <c r="Q17" s="31" t="s">
        <v>843</v>
      </c>
      <c r="R17" s="110">
        <f t="shared" si="2"/>
        <v>60.676188387868535</v>
      </c>
      <c r="S17" s="111">
        <f t="shared" si="3"/>
        <v>60.676188387868535</v>
      </c>
      <c r="T17" s="112">
        <f t="shared" si="4"/>
        <v>1.422132139893896E-2</v>
      </c>
      <c r="W17" s="113">
        <f t="shared" si="8"/>
        <v>0.98285378813227187</v>
      </c>
    </row>
    <row r="18" spans="1:23" x14ac:dyDescent="0.25">
      <c r="A18" s="6">
        <v>1</v>
      </c>
      <c r="B18" s="6" t="s">
        <v>866</v>
      </c>
      <c r="C18" s="31" t="s">
        <v>72</v>
      </c>
      <c r="D18" s="32">
        <f>+SUM(D19:D23)</f>
        <v>1276.7184387523755</v>
      </c>
      <c r="E18" s="32">
        <f t="shared" ref="E18:K18" si="10">+SUM(E19:E23)</f>
        <v>0</v>
      </c>
      <c r="F18" s="32">
        <f t="shared" si="10"/>
        <v>0.26103595237000105</v>
      </c>
      <c r="G18" s="32">
        <f t="shared" si="10"/>
        <v>9.3368801825952141E-2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1311.0682405057591</v>
      </c>
      <c r="Q18" s="31" t="s">
        <v>868</v>
      </c>
      <c r="R18" s="110">
        <f t="shared" si="2"/>
        <v>46.263929561665236</v>
      </c>
      <c r="S18" s="111">
        <f t="shared" si="3"/>
        <v>46.263929561665236</v>
      </c>
      <c r="T18" s="112">
        <f t="shared" si="4"/>
        <v>1.0843367537665904E-2</v>
      </c>
      <c r="W18" s="113">
        <f t="shared" si="8"/>
        <v>0.99369715566993777</v>
      </c>
    </row>
    <row r="19" spans="1:23" x14ac:dyDescent="0.25">
      <c r="A19" s="6">
        <v>1</v>
      </c>
      <c r="B19" s="13" t="s">
        <v>867</v>
      </c>
      <c r="C19" s="13" t="s">
        <v>841</v>
      </c>
      <c r="D19" s="113">
        <f>'CO2'!AE35</f>
        <v>1158.94529601409</v>
      </c>
      <c r="E19" s="115"/>
      <c r="F19" s="113">
        <f>'CH4'!AE35</f>
        <v>0.20412893161696893</v>
      </c>
      <c r="G19" s="113">
        <f>N2O!AE35</f>
        <v>8.6581660848271305E-2</v>
      </c>
      <c r="H19" s="115"/>
      <c r="I19" s="115"/>
      <c r="J19" s="115"/>
      <c r="K19" s="113">
        <f>D19+E19+F19*PCG!$C$5+G19*PCG!$C$6+H19+I19+J19</f>
        <v>1189.849854237299</v>
      </c>
      <c r="Q19" s="31" t="s">
        <v>857</v>
      </c>
      <c r="R19" s="110">
        <f t="shared" si="2"/>
        <v>12.698400871334709</v>
      </c>
      <c r="S19" s="111">
        <f t="shared" si="3"/>
        <v>12.698400871334709</v>
      </c>
      <c r="T19" s="112">
        <f t="shared" si="4"/>
        <v>2.9762588066577335E-3</v>
      </c>
      <c r="W19" s="113">
        <f t="shared" si="8"/>
        <v>0.99667341447659552</v>
      </c>
    </row>
    <row r="20" spans="1:23" x14ac:dyDescent="0.25">
      <c r="A20" s="6">
        <v>1</v>
      </c>
      <c r="B20" s="13" t="s">
        <v>869</v>
      </c>
      <c r="C20" s="13" t="s">
        <v>870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  <c r="Q20" s="31" t="s">
        <v>878</v>
      </c>
      <c r="R20" s="110">
        <f t="shared" si="2"/>
        <v>6.5000137967960114</v>
      </c>
      <c r="S20" s="111">
        <f t="shared" si="3"/>
        <v>6.5000137967960114</v>
      </c>
      <c r="T20" s="112">
        <f t="shared" si="4"/>
        <v>1.5234771292960058E-3</v>
      </c>
      <c r="W20" s="113">
        <f t="shared" si="8"/>
        <v>0.99819689160589153</v>
      </c>
    </row>
    <row r="21" spans="1:23" x14ac:dyDescent="0.25">
      <c r="A21" s="6">
        <v>1</v>
      </c>
      <c r="B21" s="13" t="s">
        <v>871</v>
      </c>
      <c r="C21" s="13" t="s">
        <v>872</v>
      </c>
      <c r="D21" s="113">
        <f>'CO2'!AE47</f>
        <v>0.21938432334901145</v>
      </c>
      <c r="E21" s="115"/>
      <c r="F21" s="113">
        <f>'CH4'!AE47</f>
        <v>2.0322970039226929E-5</v>
      </c>
      <c r="G21" s="113">
        <f>N2O!AE47</f>
        <v>5.8065628683505497E-6</v>
      </c>
      <c r="H21" s="115"/>
      <c r="I21" s="115"/>
      <c r="J21" s="115"/>
      <c r="K21" s="113">
        <f>D21+E21+F21*PCG!$C$5+G21*PCG!$C$6+H21+I21+J21</f>
        <v>0.22162275333476059</v>
      </c>
      <c r="Q21" s="31" t="s">
        <v>850</v>
      </c>
      <c r="R21" s="110">
        <f t="shared" si="2"/>
        <v>1.7008527235402826</v>
      </c>
      <c r="S21" s="111">
        <f t="shared" si="3"/>
        <v>1.7008527235402826</v>
      </c>
      <c r="T21" s="112">
        <f t="shared" si="4"/>
        <v>3.9864688070226909E-4</v>
      </c>
      <c r="W21" s="113">
        <f t="shared" si="8"/>
        <v>0.99859553848659377</v>
      </c>
    </row>
    <row r="22" spans="1:23" x14ac:dyDescent="0.25">
      <c r="A22" s="6">
        <v>1</v>
      </c>
      <c r="B22" s="13" t="s">
        <v>873</v>
      </c>
      <c r="C22" s="13" t="s">
        <v>861</v>
      </c>
      <c r="D22" s="113">
        <f>'CO2'!AE34</f>
        <v>74.102183609362058</v>
      </c>
      <c r="E22" s="115"/>
      <c r="F22" s="113">
        <f>'CH4'!AE34</f>
        <v>5.1820077575855778E-4</v>
      </c>
      <c r="G22" s="113">
        <f>N2O!AE34</f>
        <v>2.0728031030342311E-3</v>
      </c>
      <c r="H22" s="115"/>
      <c r="I22" s="115"/>
      <c r="J22" s="115"/>
      <c r="K22" s="113">
        <f>D22+E22+F22*PCG!$C$5+G22*PCG!$C$6+H22+I22+J22</f>
        <v>74.732833953460229</v>
      </c>
      <c r="Q22" s="31" t="s">
        <v>835</v>
      </c>
      <c r="R22" s="110">
        <f t="shared" si="2"/>
        <v>1.7008527235402826</v>
      </c>
      <c r="S22" s="111">
        <f t="shared" si="3"/>
        <v>1.7008527235402826</v>
      </c>
      <c r="T22" s="112">
        <f t="shared" si="4"/>
        <v>3.9864688070226909E-4</v>
      </c>
      <c r="W22" s="113">
        <f t="shared" si="8"/>
        <v>0.99899418536729601</v>
      </c>
    </row>
    <row r="23" spans="1:23" x14ac:dyDescent="0.25">
      <c r="A23" s="6">
        <v>1</v>
      </c>
      <c r="B23" s="13" t="s">
        <v>874</v>
      </c>
      <c r="C23" s="13" t="s">
        <v>868</v>
      </c>
      <c r="D23" s="113">
        <f>'CO2'!AE52</f>
        <v>43.45157480557446</v>
      </c>
      <c r="E23" s="115"/>
      <c r="F23" s="113">
        <f>'CH4'!AE52</f>
        <v>5.63684970072343E-2</v>
      </c>
      <c r="G23" s="113">
        <f>N2O!AE52</f>
        <v>4.7085313117782622E-3</v>
      </c>
      <c r="H23" s="115"/>
      <c r="I23" s="115"/>
      <c r="J23" s="115"/>
      <c r="K23" s="113">
        <f>D23+E23+F23*PCG!$C$5+G23*PCG!$C$6+H23+I23+J23</f>
        <v>46.263929561665236</v>
      </c>
      <c r="Q23" s="31" t="s">
        <v>896</v>
      </c>
      <c r="R23" s="110">
        <f t="shared" si="2"/>
        <v>1.2942369072686819</v>
      </c>
      <c r="S23" s="111">
        <f t="shared" si="3"/>
        <v>1.2942369072686819</v>
      </c>
      <c r="T23" s="112">
        <f t="shared" si="4"/>
        <v>3.033440219906215E-4</v>
      </c>
      <c r="W23" s="113">
        <f t="shared" si="8"/>
        <v>0.99929752938928662</v>
      </c>
    </row>
    <row r="24" spans="1:23" x14ac:dyDescent="0.25">
      <c r="A24" s="6">
        <v>1</v>
      </c>
      <c r="B24" s="6" t="s">
        <v>876</v>
      </c>
      <c r="C24" s="31" t="s">
        <v>722</v>
      </c>
      <c r="D24" s="32">
        <f>SUM(D25:D28)</f>
        <v>3.4093627945681884</v>
      </c>
      <c r="E24" s="32">
        <f t="shared" ref="E24:J24" si="11">SUM(E25:E28)</f>
        <v>0</v>
      </c>
      <c r="F24" s="32">
        <f t="shared" si="11"/>
        <v>9.0204319355279665</v>
      </c>
      <c r="G24" s="32">
        <f t="shared" si="11"/>
        <v>2.7682865961150809E-2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8">
        <f>SUM(K25:K28)</f>
        <v>237.16965523919029</v>
      </c>
      <c r="Q24" s="31" t="s">
        <v>848</v>
      </c>
      <c r="R24" s="110">
        <f t="shared" si="2"/>
        <v>1.2942369072686819</v>
      </c>
      <c r="S24" s="111">
        <f t="shared" si="3"/>
        <v>1.2942369072686819</v>
      </c>
      <c r="T24" s="112">
        <f t="shared" si="4"/>
        <v>3.033440219906215E-4</v>
      </c>
      <c r="W24" s="113">
        <f t="shared" si="8"/>
        <v>0.99960087341127724</v>
      </c>
    </row>
    <row r="25" spans="1:23" x14ac:dyDescent="0.25">
      <c r="A25" s="6">
        <v>1</v>
      </c>
      <c r="B25" s="13" t="s">
        <v>877</v>
      </c>
      <c r="C25" s="13" t="s">
        <v>724</v>
      </c>
      <c r="D25" s="115"/>
      <c r="E25" s="115"/>
      <c r="F25" s="113">
        <f>'CH4'!AE426</f>
        <v>6.6814014956000083</v>
      </c>
      <c r="G25" s="113">
        <f>N2O!AE426</f>
        <v>0</v>
      </c>
      <c r="H25" s="115"/>
      <c r="I25" s="115"/>
      <c r="J25" s="115"/>
      <c r="K25" s="113">
        <f>D25+E25+F25*PCG!$C$5+G25*PCG!$C$6+H25+I25+J25</f>
        <v>167.03503739000021</v>
      </c>
      <c r="Q25" s="31" t="s">
        <v>886</v>
      </c>
      <c r="R25" s="110">
        <f t="shared" si="2"/>
        <v>1.1890886431483061</v>
      </c>
      <c r="S25" s="111">
        <f t="shared" si="3"/>
        <v>1.1890886431483061</v>
      </c>
      <c r="T25" s="112">
        <f t="shared" si="4"/>
        <v>2.7869930882839253E-4</v>
      </c>
      <c r="W25" s="113">
        <f t="shared" si="8"/>
        <v>0.99987957272010564</v>
      </c>
    </row>
    <row r="26" spans="1:23" x14ac:dyDescent="0.25">
      <c r="A26" s="6">
        <v>1</v>
      </c>
      <c r="B26" s="13" t="s">
        <v>879</v>
      </c>
      <c r="C26" s="13" t="s">
        <v>880</v>
      </c>
      <c r="D26" s="115"/>
      <c r="E26" s="115"/>
      <c r="F26" s="113">
        <f>'CH4'!AE430</f>
        <v>2.3268749999999993E-4</v>
      </c>
      <c r="G26" s="113">
        <f>N2O!AE430</f>
        <v>1.7451562499999998E-5</v>
      </c>
      <c r="H26" s="115"/>
      <c r="I26" s="115"/>
      <c r="J26" s="115"/>
      <c r="K26" s="113">
        <f>D26+E26+F26*PCG!$C$5+G26*PCG!$C$6+H26+I26+J26</f>
        <v>1.1017753124999998E-2</v>
      </c>
      <c r="Q26" s="31" t="s">
        <v>872</v>
      </c>
      <c r="R26" s="110">
        <f t="shared" si="2"/>
        <v>0.22162275333476059</v>
      </c>
      <c r="S26" s="111">
        <f t="shared" si="3"/>
        <v>0.22162275333476059</v>
      </c>
      <c r="T26" s="112">
        <f t="shared" si="4"/>
        <v>5.194407375005051E-5</v>
      </c>
      <c r="W26" s="113">
        <f t="shared" si="8"/>
        <v>0.99993151679385572</v>
      </c>
    </row>
    <row r="27" spans="1:23" x14ac:dyDescent="0.25">
      <c r="A27" s="6">
        <v>1</v>
      </c>
      <c r="B27" s="13" t="s">
        <v>881</v>
      </c>
      <c r="C27" s="13" t="s">
        <v>878</v>
      </c>
      <c r="D27" s="113">
        <f>'CO2'!AE431</f>
        <v>3.4093627945681884</v>
      </c>
      <c r="E27" s="115"/>
      <c r="F27" s="113">
        <f>'CH4'!AE431</f>
        <v>9.6955750552513764E-2</v>
      </c>
      <c r="G27" s="113">
        <f>N2O!AE431</f>
        <v>2.2374403973657018E-3</v>
      </c>
      <c r="H27" s="115"/>
      <c r="I27" s="115"/>
      <c r="J27" s="115"/>
      <c r="K27" s="113">
        <f>D27+E27+F27*PCG!$C$5+G27*PCG!$C$6+H27+I27+J27</f>
        <v>6.5000137967960114</v>
      </c>
      <c r="Q27" s="31" t="s">
        <v>860</v>
      </c>
      <c r="R27" s="110">
        <f t="shared" si="2"/>
        <v>0.16378846481151882</v>
      </c>
      <c r="S27" s="111">
        <f t="shared" si="3"/>
        <v>0.16378846481151882</v>
      </c>
      <c r="T27" s="112">
        <f t="shared" si="4"/>
        <v>3.838883854459662E-5</v>
      </c>
      <c r="W27" s="113">
        <f t="shared" si="8"/>
        <v>0.99996990563240029</v>
      </c>
    </row>
    <row r="28" spans="1:23" x14ac:dyDescent="0.25">
      <c r="A28" s="6">
        <v>1</v>
      </c>
      <c r="B28" s="13" t="s">
        <v>882</v>
      </c>
      <c r="C28" s="13" t="s">
        <v>875</v>
      </c>
      <c r="D28" s="115"/>
      <c r="E28" s="115"/>
      <c r="F28" s="113">
        <f>'CH4'!AE434</f>
        <v>2.2418420018754448</v>
      </c>
      <c r="G28" s="113">
        <f>N2O!AE434</f>
        <v>2.5427974001285106E-2</v>
      </c>
      <c r="H28" s="115"/>
      <c r="I28" s="115"/>
      <c r="J28" s="115"/>
      <c r="K28" s="113">
        <f>D28+E28+F28*PCG!$C$5+G28*PCG!$C$6+H28+I28+J28</f>
        <v>63.623586299269085</v>
      </c>
      <c r="Q28" s="31" t="s">
        <v>845</v>
      </c>
      <c r="R28" s="110">
        <f t="shared" si="2"/>
        <v>0.1173818144441194</v>
      </c>
      <c r="S28" s="111">
        <f t="shared" si="3"/>
        <v>0.1173818144441194</v>
      </c>
      <c r="T28" s="112">
        <f t="shared" si="4"/>
        <v>2.751202001894698E-5</v>
      </c>
      <c r="W28" s="113">
        <f t="shared" si="8"/>
        <v>0.99999741765241923</v>
      </c>
    </row>
    <row r="29" spans="1:23" x14ac:dyDescent="0.25">
      <c r="A29" s="6">
        <v>1</v>
      </c>
      <c r="B29" s="6" t="s">
        <v>884</v>
      </c>
      <c r="C29" s="31" t="s">
        <v>743</v>
      </c>
      <c r="D29" s="32">
        <f>D30+D31</f>
        <v>5.9444386614949076</v>
      </c>
      <c r="E29" s="32">
        <f t="shared" ref="E29:K29" si="12">E30+E31</f>
        <v>0</v>
      </c>
      <c r="F29" s="32">
        <f t="shared" si="12"/>
        <v>0</v>
      </c>
      <c r="G29" s="32">
        <f t="shared" si="12"/>
        <v>3.5565497889028592E-5</v>
      </c>
      <c r="H29" s="32">
        <f t="shared" si="12"/>
        <v>195.37956310971248</v>
      </c>
      <c r="I29" s="32">
        <f t="shared" si="12"/>
        <v>0</v>
      </c>
      <c r="J29" s="32">
        <f t="shared" si="12"/>
        <v>2.5634085948283798</v>
      </c>
      <c r="K29" s="32">
        <f t="shared" si="12"/>
        <v>203.89800888440669</v>
      </c>
      <c r="Q29" s="31" t="s">
        <v>880</v>
      </c>
      <c r="R29" s="110">
        <f t="shared" si="2"/>
        <v>1.1017753124999998E-2</v>
      </c>
      <c r="S29" s="111">
        <f t="shared" si="3"/>
        <v>1.1017753124999998E-2</v>
      </c>
      <c r="T29" s="112">
        <f t="shared" si="4"/>
        <v>2.5823475806221991E-6</v>
      </c>
      <c r="W29" s="113">
        <f t="shared" si="8"/>
        <v>0.99999999999999989</v>
      </c>
    </row>
    <row r="30" spans="1:23" x14ac:dyDescent="0.25">
      <c r="A30" s="6">
        <v>1</v>
      </c>
      <c r="B30" s="13" t="s">
        <v>885</v>
      </c>
      <c r="C30" s="13" t="s">
        <v>845</v>
      </c>
      <c r="D30" s="113">
        <f>'CO2'!AE112+'CO2'!AE122+'CO2'!AE141</f>
        <v>0.1173818144441194</v>
      </c>
      <c r="E30" s="115"/>
      <c r="F30" s="113">
        <f>'CH4'!AE112+'CH4'!AE122+'CH4'!AE141</f>
        <v>0</v>
      </c>
      <c r="G30" s="113">
        <f>N2O!AE112+N2O!AE122+N2O!AE141</f>
        <v>0</v>
      </c>
      <c r="H30" s="115"/>
      <c r="I30" s="115"/>
      <c r="J30" s="115"/>
      <c r="K30" s="113">
        <f>D30+E30+F30*PCG!$C$5+G30*PCG!$C$6+H30+I30+J30</f>
        <v>0.1173818144441194</v>
      </c>
      <c r="Q30" s="31" t="s">
        <v>865</v>
      </c>
      <c r="R30" s="110">
        <f t="shared" si="2"/>
        <v>0</v>
      </c>
      <c r="S30" s="111">
        <f t="shared" si="3"/>
        <v>0</v>
      </c>
      <c r="T30" s="112">
        <f t="shared" si="4"/>
        <v>0</v>
      </c>
      <c r="W30" s="113">
        <f t="shared" si="8"/>
        <v>0.99999999999999989</v>
      </c>
    </row>
    <row r="31" spans="1:23" x14ac:dyDescent="0.25">
      <c r="A31" s="6">
        <v>1</v>
      </c>
      <c r="B31" s="13" t="s">
        <v>887</v>
      </c>
      <c r="C31" s="13" t="s">
        <v>854</v>
      </c>
      <c r="D31" s="113">
        <f>'CO2'!AE149+'CO2'!AE160+'CO2'!AE173+'CO2'!AE187</f>
        <v>5.8270568470507884</v>
      </c>
      <c r="E31" s="115"/>
      <c r="F31" s="113">
        <f>'CH4'!AE149+'CH4'!AE160+'CH4'!AE173+'CH4'!AE187</f>
        <v>0</v>
      </c>
      <c r="G31" s="113">
        <f>N2O!AE149+N2O!AE160+N2O!AE173+N2O!AE187</f>
        <v>3.5565497889028592E-5</v>
      </c>
      <c r="H31" s="113">
        <f>HFC!AE149+HFC!AE160+HFC!AE173+HFC!AE187</f>
        <v>195.37956310971248</v>
      </c>
      <c r="I31" s="113">
        <f>PFC!AE149+PFC!AE160+PFC!AE173+PFC!AE187</f>
        <v>0</v>
      </c>
      <c r="J31" s="113">
        <f>'SF6'!AE149+'SF6'!AE160+'SF6'!AE173+'SF6'!AE187</f>
        <v>2.5634085948283798</v>
      </c>
      <c r="K31" s="113">
        <f>D31+E31+F31*PCG!$C$5+G31*PCG!$C$6+H31+I31+J31</f>
        <v>203.78062706996258</v>
      </c>
      <c r="Q31" s="31" t="s">
        <v>883</v>
      </c>
      <c r="R31" s="110">
        <f t="shared" si="2"/>
        <v>0</v>
      </c>
      <c r="S31" s="111">
        <f t="shared" si="3"/>
        <v>0</v>
      </c>
      <c r="T31" s="112">
        <f t="shared" si="4"/>
        <v>0</v>
      </c>
      <c r="W31" s="113">
        <f t="shared" si="8"/>
        <v>0.99999999999999989</v>
      </c>
    </row>
    <row r="32" spans="1:23" x14ac:dyDescent="0.25">
      <c r="A32" s="6">
        <v>1</v>
      </c>
      <c r="B32" s="6" t="s">
        <v>888</v>
      </c>
      <c r="C32" s="31" t="s">
        <v>844</v>
      </c>
      <c r="D32" s="32">
        <f t="shared" ref="D32:K32" si="13">SUM(D33:D34)</f>
        <v>233.00221734815369</v>
      </c>
      <c r="E32" s="32">
        <f t="shared" si="13"/>
        <v>-341.37043496423053</v>
      </c>
      <c r="F32" s="32">
        <f t="shared" si="13"/>
        <v>4.7572510764606584</v>
      </c>
      <c r="G32" s="32">
        <f t="shared" si="13"/>
        <v>0.73676554374643122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230.1191913318761</v>
      </c>
      <c r="Q32" s="31" t="s">
        <v>870</v>
      </c>
      <c r="R32" s="110">
        <f t="shared" si="2"/>
        <v>0</v>
      </c>
      <c r="S32" s="111">
        <f t="shared" si="3"/>
        <v>0</v>
      </c>
      <c r="T32" s="112">
        <f t="shared" si="4"/>
        <v>0</v>
      </c>
      <c r="W32" s="113">
        <f t="shared" si="8"/>
        <v>0.99999999999999989</v>
      </c>
    </row>
    <row r="33" spans="1:23" x14ac:dyDescent="0.25">
      <c r="A33" s="6">
        <v>1</v>
      </c>
      <c r="B33" s="13" t="s">
        <v>889</v>
      </c>
      <c r="C33" s="13" t="s">
        <v>391</v>
      </c>
      <c r="D33" s="144">
        <f>'CO2'!$AE$191</f>
        <v>30.953747653902834</v>
      </c>
      <c r="E33" s="115"/>
      <c r="F33" s="113">
        <f>'CH4'!$AE$191</f>
        <v>4.7446889940646795</v>
      </c>
      <c r="G33" s="113">
        <f>N2O!$AE$191</f>
        <v>0.73596253614683405</v>
      </c>
      <c r="H33" s="115"/>
      <c r="I33" s="115"/>
      <c r="J33" s="115"/>
      <c r="K33" s="113">
        <f>D33+E33+F33*PCG!$C$5+G33*PCG!$C$6+H33+I33+J33</f>
        <v>368.88780827727635</v>
      </c>
      <c r="Q33" s="31" t="s">
        <v>42</v>
      </c>
      <c r="R33" s="110">
        <f t="shared" si="2"/>
        <v>0</v>
      </c>
      <c r="S33" s="111">
        <f t="shared" si="3"/>
        <v>0</v>
      </c>
      <c r="T33" s="112">
        <f t="shared" si="4"/>
        <v>0</v>
      </c>
      <c r="W33" s="113">
        <f t="shared" si="8"/>
        <v>0.99999999999999989</v>
      </c>
    </row>
    <row r="34" spans="1:23" x14ac:dyDescent="0.25">
      <c r="A34" s="6">
        <v>1</v>
      </c>
      <c r="B34" s="13" t="s">
        <v>890</v>
      </c>
      <c r="C34" s="13" t="s">
        <v>744</v>
      </c>
      <c r="D34" s="113">
        <f>'CO2'!$AE$297</f>
        <v>202.04846969425085</v>
      </c>
      <c r="E34" s="113">
        <f>'abs CO2'!$AE$297</f>
        <v>-341.37043496423053</v>
      </c>
      <c r="F34" s="144">
        <f>'CH4'!$AE$297</f>
        <v>1.2562082395979205E-2</v>
      </c>
      <c r="G34" s="144">
        <f>N2O!$AE$297</f>
        <v>8.0300759959714722E-4</v>
      </c>
      <c r="H34" s="115"/>
      <c r="I34" s="115"/>
      <c r="J34" s="115"/>
      <c r="K34" s="113">
        <f>D34+E34+F34*PCG!$C$5+G34*PCG!$C$6+H34+I34+J34</f>
        <v>-138.76861694540025</v>
      </c>
      <c r="Q34" s="31" t="s">
        <v>863</v>
      </c>
      <c r="R34" s="110">
        <f t="shared" si="2"/>
        <v>0</v>
      </c>
      <c r="S34" s="111">
        <f t="shared" si="3"/>
        <v>0</v>
      </c>
      <c r="T34" s="112">
        <f t="shared" si="4"/>
        <v>0</v>
      </c>
      <c r="W34" s="113">
        <f t="shared" si="8"/>
        <v>0.99999999999999989</v>
      </c>
    </row>
    <row r="35" spans="1:23" x14ac:dyDescent="0.25">
      <c r="A35" s="6">
        <v>2</v>
      </c>
      <c r="B35" s="6" t="s">
        <v>838</v>
      </c>
      <c r="C35" s="31" t="s">
        <v>847</v>
      </c>
      <c r="D35" s="32"/>
      <c r="E35" s="32"/>
      <c r="F35" s="32"/>
      <c r="G35" s="32"/>
      <c r="H35" s="32"/>
      <c r="I35" s="32"/>
      <c r="J35" s="32"/>
      <c r="K35" s="32">
        <f>SUM(K36:K39)+K42</f>
        <v>1360.9271391806978</v>
      </c>
      <c r="Q35" s="31" t="s">
        <v>891</v>
      </c>
      <c r="R35" s="110">
        <f t="shared" si="2"/>
        <v>0</v>
      </c>
      <c r="S35" s="111">
        <f t="shared" si="3"/>
        <v>0</v>
      </c>
      <c r="T35" s="112">
        <f t="shared" si="4"/>
        <v>0</v>
      </c>
      <c r="W35" s="113">
        <f t="shared" si="8"/>
        <v>0.99999999999999989</v>
      </c>
    </row>
    <row r="36" spans="1:23" x14ac:dyDescent="0.25">
      <c r="A36" s="6">
        <v>2</v>
      </c>
      <c r="B36" s="13" t="s">
        <v>839</v>
      </c>
      <c r="C36" s="13" t="s">
        <v>852</v>
      </c>
      <c r="D36" s="115"/>
      <c r="E36" s="115"/>
      <c r="F36" s="115"/>
      <c r="G36" s="115"/>
      <c r="H36" s="115"/>
      <c r="I36" s="115"/>
      <c r="J36" s="115"/>
      <c r="K36" s="113">
        <v>235.30169535729482</v>
      </c>
      <c r="Q36" s="31" t="s">
        <v>892</v>
      </c>
      <c r="R36" s="110">
        <f t="shared" si="2"/>
        <v>0</v>
      </c>
      <c r="S36" s="111">
        <f t="shared" si="3"/>
        <v>0</v>
      </c>
      <c r="T36" s="112">
        <f t="shared" si="4"/>
        <v>0</v>
      </c>
      <c r="W36" s="113">
        <f t="shared" si="8"/>
        <v>0.99999999999999989</v>
      </c>
    </row>
    <row r="37" spans="1:23" x14ac:dyDescent="0.25">
      <c r="A37" s="6">
        <v>2</v>
      </c>
      <c r="B37" s="13" t="s">
        <v>842</v>
      </c>
      <c r="C37" s="13" t="s">
        <v>858</v>
      </c>
      <c r="D37" s="115"/>
      <c r="E37" s="115"/>
      <c r="F37" s="115"/>
      <c r="G37" s="115"/>
      <c r="H37" s="115"/>
      <c r="I37" s="115"/>
      <c r="J37" s="115"/>
      <c r="K37" s="113">
        <v>147.5425639894529</v>
      </c>
      <c r="Q37" s="31" t="s">
        <v>893</v>
      </c>
      <c r="R37" s="110">
        <f t="shared" si="2"/>
        <v>0</v>
      </c>
      <c r="S37" s="111">
        <f t="shared" si="3"/>
        <v>0</v>
      </c>
      <c r="T37" s="112">
        <f t="shared" si="4"/>
        <v>0</v>
      </c>
      <c r="W37" s="113">
        <f t="shared" si="8"/>
        <v>0.99999999999999989</v>
      </c>
    </row>
    <row r="38" spans="1:23" x14ac:dyDescent="0.25">
      <c r="A38" s="6">
        <v>2</v>
      </c>
      <c r="B38" s="13" t="s">
        <v>846</v>
      </c>
      <c r="C38" s="13" t="s">
        <v>837</v>
      </c>
      <c r="D38" s="115"/>
      <c r="E38" s="115"/>
      <c r="F38" s="115"/>
      <c r="G38" s="115"/>
      <c r="H38" s="115"/>
      <c r="I38" s="115"/>
      <c r="J38" s="115"/>
      <c r="K38" s="113">
        <v>975.59955428353305</v>
      </c>
    </row>
    <row r="39" spans="1:23" x14ac:dyDescent="0.25">
      <c r="A39" s="6">
        <v>2</v>
      </c>
      <c r="B39" s="13" t="s">
        <v>849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1.2942369072686819</v>
      </c>
    </row>
    <row r="40" spans="1:23" x14ac:dyDescent="0.25">
      <c r="A40" s="6">
        <v>2</v>
      </c>
      <c r="B40" s="13" t="s">
        <v>853</v>
      </c>
      <c r="C40" s="13" t="s">
        <v>891</v>
      </c>
      <c r="D40" s="115"/>
      <c r="E40" s="115"/>
      <c r="F40" s="115"/>
      <c r="G40" s="115"/>
      <c r="H40" s="115"/>
      <c r="I40" s="115"/>
      <c r="J40" s="115"/>
      <c r="K40" s="113">
        <v>0</v>
      </c>
      <c r="Q40" s="119" t="s">
        <v>240</v>
      </c>
      <c r="S40" s="111">
        <f>SUM(S5:S37)</f>
        <v>4266.5647365508194</v>
      </c>
      <c r="T40" s="113">
        <f>SUM(T5:T37)</f>
        <v>0.99999999999999989</v>
      </c>
    </row>
    <row r="41" spans="1:23" x14ac:dyDescent="0.25">
      <c r="A41" s="6">
        <v>2</v>
      </c>
      <c r="B41" s="13" t="s">
        <v>855</v>
      </c>
      <c r="C41" s="13" t="s">
        <v>848</v>
      </c>
      <c r="D41" s="115"/>
      <c r="E41" s="115"/>
      <c r="F41" s="115"/>
      <c r="G41" s="115"/>
      <c r="H41" s="115"/>
      <c r="I41" s="115"/>
      <c r="J41" s="115"/>
      <c r="K41" s="113">
        <v>1.2942369072686819</v>
      </c>
    </row>
    <row r="42" spans="1:23" x14ac:dyDescent="0.25">
      <c r="A42" s="6">
        <v>2</v>
      </c>
      <c r="B42" s="13" t="s">
        <v>856</v>
      </c>
      <c r="C42" s="13" t="s">
        <v>886</v>
      </c>
      <c r="D42" s="115"/>
      <c r="E42" s="115"/>
      <c r="F42" s="115"/>
      <c r="G42" s="115"/>
      <c r="H42" s="115"/>
      <c r="I42" s="115"/>
      <c r="J42" s="115"/>
      <c r="K42" s="113">
        <v>1.1890886431483061</v>
      </c>
    </row>
    <row r="43" spans="1:23" x14ac:dyDescent="0.25">
      <c r="A43" s="6">
        <v>2</v>
      </c>
      <c r="B43" s="6" t="s">
        <v>866</v>
      </c>
      <c r="C43" s="31" t="s">
        <v>851</v>
      </c>
      <c r="D43" s="32"/>
      <c r="E43" s="32"/>
      <c r="F43" s="32"/>
      <c r="G43" s="32"/>
      <c r="H43" s="32"/>
      <c r="I43" s="32"/>
      <c r="J43" s="32"/>
      <c r="K43" s="32">
        <f>SUM(K44:K48)</f>
        <v>0</v>
      </c>
    </row>
    <row r="44" spans="1:23" x14ac:dyDescent="0.25">
      <c r="A44" s="6">
        <v>2</v>
      </c>
      <c r="B44" s="13" t="s">
        <v>867</v>
      </c>
      <c r="C44" s="13" t="s">
        <v>883</v>
      </c>
      <c r="D44" s="115"/>
      <c r="E44" s="115"/>
      <c r="F44" s="115"/>
      <c r="G44" s="115"/>
      <c r="H44" s="115"/>
      <c r="I44" s="115"/>
      <c r="J44" s="115"/>
      <c r="K44" s="113">
        <v>0</v>
      </c>
    </row>
    <row r="45" spans="1:23" x14ac:dyDescent="0.25">
      <c r="A45" s="6">
        <v>2</v>
      </c>
      <c r="B45" s="13" t="s">
        <v>869</v>
      </c>
      <c r="C45" s="13" t="s">
        <v>892</v>
      </c>
      <c r="D45" s="115"/>
      <c r="E45" s="115"/>
      <c r="F45" s="115"/>
      <c r="G45" s="115"/>
      <c r="H45" s="115"/>
      <c r="I45" s="115"/>
      <c r="J45" s="115"/>
      <c r="K45" s="113">
        <v>0</v>
      </c>
    </row>
    <row r="46" spans="1:23" x14ac:dyDescent="0.25">
      <c r="A46" s="6">
        <v>2</v>
      </c>
      <c r="B46" s="13" t="s">
        <v>871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23" x14ac:dyDescent="0.25">
      <c r="A47" s="6">
        <v>2</v>
      </c>
      <c r="B47" s="13" t="s">
        <v>873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23" x14ac:dyDescent="0.25">
      <c r="A48" s="6">
        <v>2</v>
      </c>
      <c r="B48" s="13" t="s">
        <v>874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9" priority="3" operator="lessThan">
      <formula>0</formula>
    </cfRule>
  </conditionalFormatting>
  <conditionalFormatting sqref="C25:C28">
    <cfRule type="cellIs" dxfId="48" priority="2" operator="lessThan">
      <formula>0</formula>
    </cfRule>
  </conditionalFormatting>
  <conditionalFormatting sqref="T40">
    <cfRule type="cellIs" dxfId="47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J100"/>
  <sheetViews>
    <sheetView tabSelected="1" topLeftCell="A43" zoomScale="80" zoomScaleNormal="80" workbookViewId="0">
      <selection activeCell="V76" sqref="V76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Coquimbo</v>
      </c>
      <c r="C1">
        <f>'GPC alcances 2018'!C1</f>
        <v>5</v>
      </c>
    </row>
    <row r="2" spans="1:32" x14ac:dyDescent="0.25">
      <c r="C2" s="104" t="s">
        <v>821</v>
      </c>
      <c r="D2" s="105">
        <f>D5-CO2eq!C4</f>
        <v>0</v>
      </c>
      <c r="E2" s="105">
        <f>E5-CO2eq!D4</f>
        <v>0</v>
      </c>
      <c r="F2" s="105">
        <f>F5-CO2eq!E4</f>
        <v>0</v>
      </c>
      <c r="G2" s="105">
        <f>G5-CO2eq!F4</f>
        <v>0</v>
      </c>
      <c r="H2" s="105">
        <f>H5-CO2eq!G4</f>
        <v>0</v>
      </c>
      <c r="I2" s="105">
        <f>I5-CO2eq!H4</f>
        <v>0</v>
      </c>
      <c r="J2" s="105">
        <f>J5-CO2eq!I4</f>
        <v>0</v>
      </c>
      <c r="K2" s="105">
        <f>K5-CO2eq!J4</f>
        <v>0</v>
      </c>
      <c r="L2" s="105">
        <f>L5-CO2eq!K4</f>
        <v>0</v>
      </c>
      <c r="M2" s="105">
        <f>M5-CO2eq!L4</f>
        <v>0</v>
      </c>
      <c r="N2" s="105">
        <f>N5-CO2eq!M4</f>
        <v>0</v>
      </c>
      <c r="O2" s="105">
        <f>O5-CO2eq!N4</f>
        <v>0</v>
      </c>
      <c r="P2" s="105">
        <f>P5-CO2eq!O4</f>
        <v>0</v>
      </c>
      <c r="Q2" s="105">
        <f>Q5-CO2eq!P4</f>
        <v>0</v>
      </c>
      <c r="R2" s="105">
        <f>R5-CO2eq!Q4</f>
        <v>0</v>
      </c>
      <c r="S2" s="105">
        <f>S5-CO2eq!R4</f>
        <v>0</v>
      </c>
      <c r="T2" s="105">
        <f>T5-CO2eq!S4</f>
        <v>0</v>
      </c>
      <c r="U2" s="105">
        <f>U5-CO2eq!T4</f>
        <v>0</v>
      </c>
      <c r="V2" s="105">
        <f>V5-CO2eq!U4</f>
        <v>0</v>
      </c>
      <c r="W2" s="105">
        <f>W5-CO2eq!V4</f>
        <v>0</v>
      </c>
      <c r="X2" s="105">
        <f>X5-CO2eq!W4</f>
        <v>0</v>
      </c>
      <c r="Y2" s="105">
        <f>Y5-CO2eq!X4</f>
        <v>0</v>
      </c>
      <c r="Z2" s="105">
        <f>Z5-CO2eq!Y4</f>
        <v>0</v>
      </c>
      <c r="AA2" s="105">
        <f>AA5-CO2eq!Z4</f>
        <v>0</v>
      </c>
      <c r="AB2" s="105">
        <f>AB5-CO2eq!AA4</f>
        <v>0</v>
      </c>
      <c r="AC2" s="105">
        <f>AC5-CO2eq!AB4</f>
        <v>0</v>
      </c>
      <c r="AD2" s="105">
        <f>AD5-CO2eq!AC4</f>
        <v>0</v>
      </c>
      <c r="AE2" s="105">
        <f>AE5-CO2eq!AD4</f>
        <v>0</v>
      </c>
      <c r="AF2" s="105">
        <f>AF5-CO2eq!AE4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1111.8603509991142</v>
      </c>
      <c r="E5" s="32">
        <f t="shared" si="0"/>
        <v>1153.7477364216302</v>
      </c>
      <c r="F5" s="32">
        <f t="shared" si="0"/>
        <v>1251.987329101707</v>
      </c>
      <c r="G5" s="32">
        <f t="shared" si="0"/>
        <v>1311.7308500054087</v>
      </c>
      <c r="H5" s="32">
        <f t="shared" si="0"/>
        <v>1407.0909353877141</v>
      </c>
      <c r="I5" s="32">
        <f t="shared" si="0"/>
        <v>1453.4513840057707</v>
      </c>
      <c r="J5" s="32">
        <f t="shared" si="0"/>
        <v>1486.3695416844719</v>
      </c>
      <c r="K5" s="32">
        <f t="shared" si="0"/>
        <v>1614.781026466612</v>
      </c>
      <c r="L5" s="32">
        <f t="shared" si="0"/>
        <v>1647.1509009897509</v>
      </c>
      <c r="M5" s="32">
        <f t="shared" si="0"/>
        <v>1695.3045792208386</v>
      </c>
      <c r="N5" s="32">
        <f t="shared" si="0"/>
        <v>1727.7278769660315</v>
      </c>
      <c r="O5" s="32">
        <f t="shared" si="0"/>
        <v>1830.6922693751826</v>
      </c>
      <c r="P5" s="32">
        <f t="shared" si="0"/>
        <v>1872.1424954628774</v>
      </c>
      <c r="Q5" s="32">
        <f t="shared" si="0"/>
        <v>1742.9425337921525</v>
      </c>
      <c r="R5" s="32">
        <f t="shared" si="0"/>
        <v>1700.6738581216327</v>
      </c>
      <c r="S5" s="32">
        <f t="shared" si="0"/>
        <v>1822.9616924684665</v>
      </c>
      <c r="T5" s="32">
        <f t="shared" si="0"/>
        <v>1891.7547696979648</v>
      </c>
      <c r="U5" s="32">
        <f t="shared" si="0"/>
        <v>2006.4950633287867</v>
      </c>
      <c r="V5" s="32">
        <f t="shared" si="0"/>
        <v>2092.1285226842774</v>
      </c>
      <c r="W5" s="32">
        <f t="shared" si="0"/>
        <v>2219.2833100431135</v>
      </c>
      <c r="X5" s="32">
        <f t="shared" si="0"/>
        <v>2345.944397521856</v>
      </c>
      <c r="Y5" s="32">
        <f t="shared" si="0"/>
        <v>2157.4558132860993</v>
      </c>
      <c r="Z5" s="32">
        <f t="shared" si="0"/>
        <v>1869.4553100216995</v>
      </c>
      <c r="AA5" s="32">
        <f t="shared" si="0"/>
        <v>2124.9869337270457</v>
      </c>
      <c r="AB5" s="32">
        <f t="shared" si="0"/>
        <v>2174.8270725034463</v>
      </c>
      <c r="AC5" s="32">
        <f t="shared" si="0"/>
        <v>2183.5081041262024</v>
      </c>
      <c r="AD5" s="32">
        <f t="shared" si="0"/>
        <v>2086.1788514399695</v>
      </c>
      <c r="AE5" s="32">
        <f>+AE7+AE18+AE24+AE29+AE32</f>
        <v>2489.9951036829675</v>
      </c>
      <c r="AF5" s="32">
        <f>+AF7+AF18+AF24+AF29+AF32</f>
        <v>2625.1052738485123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149.58449989141485</v>
      </c>
      <c r="E6" s="32">
        <f t="shared" si="1"/>
        <v>101.05136716462549</v>
      </c>
      <c r="F6" s="32">
        <f t="shared" si="1"/>
        <v>63.341932085591971</v>
      </c>
      <c r="G6" s="32">
        <f t="shared" si="1"/>
        <v>68.732319851475054</v>
      </c>
      <c r="H6" s="32">
        <f t="shared" si="1"/>
        <v>110.0297783592133</v>
      </c>
      <c r="I6" s="32">
        <f t="shared" si="1"/>
        <v>143.30581417106444</v>
      </c>
      <c r="J6" s="32">
        <f t="shared" si="1"/>
        <v>252.3503633300281</v>
      </c>
      <c r="K6" s="32">
        <f t="shared" si="1"/>
        <v>358.09264838748737</v>
      </c>
      <c r="L6" s="32">
        <f t="shared" si="1"/>
        <v>441.16181535120899</v>
      </c>
      <c r="M6" s="32">
        <f t="shared" si="1"/>
        <v>613.21231240740735</v>
      </c>
      <c r="N6" s="32">
        <f t="shared" si="1"/>
        <v>425.69709434231464</v>
      </c>
      <c r="O6" s="32">
        <f t="shared" si="1"/>
        <v>344.41504516024645</v>
      </c>
      <c r="P6" s="32">
        <f t="shared" si="1"/>
        <v>351.56717094443388</v>
      </c>
      <c r="Q6" s="32">
        <f t="shared" si="1"/>
        <v>472.48619444661807</v>
      </c>
      <c r="R6" s="32">
        <f t="shared" si="1"/>
        <v>601.52035983652002</v>
      </c>
      <c r="S6" s="32">
        <f t="shared" si="1"/>
        <v>456.15768188823114</v>
      </c>
      <c r="T6" s="32">
        <f t="shared" si="1"/>
        <v>502.25124437120417</v>
      </c>
      <c r="U6" s="32">
        <f t="shared" si="1"/>
        <v>848.67346884307869</v>
      </c>
      <c r="V6" s="32">
        <f t="shared" si="1"/>
        <v>808.189702318228</v>
      </c>
      <c r="W6" s="32">
        <f t="shared" si="1"/>
        <v>749.53784703805843</v>
      </c>
      <c r="X6" s="32">
        <f t="shared" si="1"/>
        <v>937.66666924553044</v>
      </c>
      <c r="Y6" s="32">
        <f t="shared" si="1"/>
        <v>1047.6551791283789</v>
      </c>
      <c r="Z6" s="32">
        <f t="shared" si="1"/>
        <v>1149.8210830439466</v>
      </c>
      <c r="AA6" s="32">
        <f t="shared" si="1"/>
        <v>1308.5160240245498</v>
      </c>
      <c r="AB6" s="32">
        <f t="shared" si="1"/>
        <v>1132.5819021140583</v>
      </c>
      <c r="AC6" s="32">
        <f t="shared" si="1"/>
        <v>1207.2755959804945</v>
      </c>
      <c r="AD6" s="32">
        <f t="shared" si="1"/>
        <v>1292.7982872194161</v>
      </c>
      <c r="AE6" s="32">
        <f>AE35+AE43</f>
        <v>1013.0915756189643</v>
      </c>
      <c r="AF6" s="32">
        <f>AF35+AF43</f>
        <v>1360.9271391806978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191.47213707549369</v>
      </c>
      <c r="E7" s="32">
        <f t="shared" si="2"/>
        <v>183.47788833740907</v>
      </c>
      <c r="F7" s="32">
        <f t="shared" si="2"/>
        <v>194.95231956207618</v>
      </c>
      <c r="G7" s="32">
        <f t="shared" si="2"/>
        <v>242.78936250762709</v>
      </c>
      <c r="H7" s="32">
        <f t="shared" si="2"/>
        <v>269.76311201426279</v>
      </c>
      <c r="I7" s="32">
        <f t="shared" si="2"/>
        <v>243.60079356248741</v>
      </c>
      <c r="J7" s="32">
        <f t="shared" si="2"/>
        <v>222.51865457772013</v>
      </c>
      <c r="K7" s="32">
        <f t="shared" si="2"/>
        <v>326.1640794917185</v>
      </c>
      <c r="L7" s="32">
        <f t="shared" si="2"/>
        <v>283.48074766375686</v>
      </c>
      <c r="M7" s="32">
        <f t="shared" si="2"/>
        <v>271.73805351055177</v>
      </c>
      <c r="N7" s="32">
        <f t="shared" si="2"/>
        <v>259.70430324829158</v>
      </c>
      <c r="O7" s="32">
        <f t="shared" si="2"/>
        <v>377.40216174801469</v>
      </c>
      <c r="P7" s="32">
        <f t="shared" si="2"/>
        <v>361.65014002329929</v>
      </c>
      <c r="Q7" s="32">
        <f t="shared" si="2"/>
        <v>293.2499355030991</v>
      </c>
      <c r="R7" s="32">
        <f t="shared" si="2"/>
        <v>241.62643292793155</v>
      </c>
      <c r="S7" s="32">
        <f t="shared" si="2"/>
        <v>313.73476660369948</v>
      </c>
      <c r="T7" s="32">
        <f t="shared" si="2"/>
        <v>351.88393992324495</v>
      </c>
      <c r="U7" s="32">
        <f t="shared" si="2"/>
        <v>350.47383507649641</v>
      </c>
      <c r="V7" s="32">
        <f t="shared" si="2"/>
        <v>376.8679456966214</v>
      </c>
      <c r="W7" s="32">
        <f t="shared" si="2"/>
        <v>459.44359849255545</v>
      </c>
      <c r="X7" s="32">
        <f t="shared" si="2"/>
        <v>547.83816762783351</v>
      </c>
      <c r="Y7" s="32">
        <f t="shared" si="2"/>
        <v>677.45796264126045</v>
      </c>
      <c r="Z7" s="32">
        <f t="shared" si="2"/>
        <v>433.79778584677382</v>
      </c>
      <c r="AA7" s="32">
        <f t="shared" si="2"/>
        <v>599.40272631075447</v>
      </c>
      <c r="AB7" s="32">
        <f t="shared" si="2"/>
        <v>654.78406606416593</v>
      </c>
      <c r="AC7" s="32">
        <f t="shared" si="2"/>
        <v>574.22535119427982</v>
      </c>
      <c r="AD7" s="32">
        <f t="shared" si="2"/>
        <v>378.82124530085753</v>
      </c>
      <c r="AE7" s="32">
        <f t="shared" si="2"/>
        <v>609.46161256331584</v>
      </c>
      <c r="AF7" s="32">
        <f t="shared" si="2"/>
        <v>642.85017788727964</v>
      </c>
    </row>
    <row r="8" spans="1:32" x14ac:dyDescent="0.25">
      <c r="A8" s="6">
        <v>1</v>
      </c>
      <c r="B8" s="13" t="s">
        <v>839</v>
      </c>
      <c r="C8" s="13" t="s">
        <v>840</v>
      </c>
      <c r="D8" s="114">
        <f>CO2eq!C55</f>
        <v>58.331323019010782</v>
      </c>
      <c r="E8" s="114">
        <f>CO2eq!D55</f>
        <v>61.425081760390221</v>
      </c>
      <c r="F8" s="114">
        <f>CO2eq!E55</f>
        <v>71.374556834698822</v>
      </c>
      <c r="G8" s="114">
        <f>CO2eq!F55</f>
        <v>81.257441005035005</v>
      </c>
      <c r="H8" s="114">
        <f>CO2eq!G55</f>
        <v>80.708827779760256</v>
      </c>
      <c r="I8" s="114">
        <f>CO2eq!H55</f>
        <v>80.41346705197725</v>
      </c>
      <c r="J8" s="114">
        <f>CO2eq!I55</f>
        <v>74.113795792481795</v>
      </c>
      <c r="K8" s="114">
        <f>CO2eq!J55</f>
        <v>77.456342162648085</v>
      </c>
      <c r="L8" s="114">
        <f>CO2eq!K55</f>
        <v>73.984026248035519</v>
      </c>
      <c r="M8" s="114">
        <f>CO2eq!L55</f>
        <v>80.419770388554838</v>
      </c>
      <c r="N8" s="114">
        <f>CO2eq!M55</f>
        <v>83.447767530504834</v>
      </c>
      <c r="O8" s="114">
        <f>CO2eq!N55</f>
        <v>87.820522618551948</v>
      </c>
      <c r="P8" s="114">
        <f>CO2eq!O55</f>
        <v>84.328561328136828</v>
      </c>
      <c r="Q8" s="114">
        <f>CO2eq!P55</f>
        <v>76.351023070537948</v>
      </c>
      <c r="R8" s="114">
        <f>CO2eq!Q55</f>
        <v>80.838378012633328</v>
      </c>
      <c r="S8" s="114">
        <f>CO2eq!R55</f>
        <v>78.037303290885816</v>
      </c>
      <c r="T8" s="114">
        <f>CO2eq!S55</f>
        <v>78.329181136497311</v>
      </c>
      <c r="U8" s="114">
        <f>CO2eq!T55</f>
        <v>86.606191713266568</v>
      </c>
      <c r="V8" s="114">
        <f>CO2eq!U55</f>
        <v>83.787535756347339</v>
      </c>
      <c r="W8" s="114">
        <f>CO2eq!V55</f>
        <v>90.829881347058659</v>
      </c>
      <c r="X8" s="114">
        <f>CO2eq!W55</f>
        <v>92.262919783691046</v>
      </c>
      <c r="Y8" s="114">
        <f>CO2eq!X55</f>
        <v>91.938311573737963</v>
      </c>
      <c r="Z8" s="114">
        <f>CO2eq!Y55</f>
        <v>89.263260917466852</v>
      </c>
      <c r="AA8" s="114">
        <f>CO2eq!Z55</f>
        <v>90.95118636777471</v>
      </c>
      <c r="AB8" s="114">
        <f>CO2eq!AA55</f>
        <v>86.428465691257671</v>
      </c>
      <c r="AC8" s="114">
        <f>CO2eq!AB55</f>
        <v>83.427635653602962</v>
      </c>
      <c r="AD8" s="114">
        <f>CO2eq!AC55</f>
        <v>100.69876138440276</v>
      </c>
      <c r="AE8" s="114">
        <f>CO2eq!AD55</f>
        <v>107.95982618770296</v>
      </c>
      <c r="AF8" s="114">
        <f>CO2eq!AE55</f>
        <v>114.86773973180286</v>
      </c>
    </row>
    <row r="9" spans="1:32" x14ac:dyDescent="0.25">
      <c r="A9" s="6">
        <v>1</v>
      </c>
      <c r="B9" s="13" t="s">
        <v>842</v>
      </c>
      <c r="C9" s="13" t="s">
        <v>843</v>
      </c>
      <c r="D9" s="114">
        <f>CO2eq!C54</f>
        <v>8.4592923333259158</v>
      </c>
      <c r="E9" s="114">
        <f>CO2eq!D54</f>
        <v>8.9239052839965609</v>
      </c>
      <c r="F9" s="114">
        <f>CO2eq!E54</f>
        <v>9.9115364885917927</v>
      </c>
      <c r="G9" s="114">
        <f>CO2eq!F54</f>
        <v>5.9410485826616641</v>
      </c>
      <c r="H9" s="114">
        <f>CO2eq!G54</f>
        <v>11.359389709781334</v>
      </c>
      <c r="I9" s="114">
        <f>CO2eq!H54</f>
        <v>11.534689051399409</v>
      </c>
      <c r="J9" s="114">
        <f>CO2eq!I54</f>
        <v>9.791090257638853</v>
      </c>
      <c r="K9" s="114">
        <f>CO2eq!J54</f>
        <v>13.472415147348009</v>
      </c>
      <c r="L9" s="114">
        <f>CO2eq!K54</f>
        <v>7.8188434886726847</v>
      </c>
      <c r="M9" s="114">
        <f>CO2eq!L54</f>
        <v>8.9427756478523861</v>
      </c>
      <c r="N9" s="114">
        <f>CO2eq!M54</f>
        <v>9.0932363693714855</v>
      </c>
      <c r="O9" s="114">
        <f>CO2eq!N54</f>
        <v>8.0813449791514849</v>
      </c>
      <c r="P9" s="114">
        <f>CO2eq!O54</f>
        <v>9.5350140274292077</v>
      </c>
      <c r="Q9" s="114">
        <f>CO2eq!P54</f>
        <v>19.190239538977277</v>
      </c>
      <c r="R9" s="114">
        <f>CO2eq!Q54</f>
        <v>23.496123546741956</v>
      </c>
      <c r="S9" s="114">
        <f>CO2eq!R54</f>
        <v>20.328527128603788</v>
      </c>
      <c r="T9" s="114">
        <f>CO2eq!S54</f>
        <v>20.925295615802099</v>
      </c>
      <c r="U9" s="114">
        <f>CO2eq!T54</f>
        <v>24.203179740943295</v>
      </c>
      <c r="V9" s="114">
        <f>CO2eq!U54</f>
        <v>35.999440476122665</v>
      </c>
      <c r="W9" s="114">
        <f>CO2eq!V54</f>
        <v>35.90795033654836</v>
      </c>
      <c r="X9" s="114">
        <f>CO2eq!W54</f>
        <v>47.229974425576991</v>
      </c>
      <c r="Y9" s="114">
        <f>CO2eq!X54</f>
        <v>46.745067374372397</v>
      </c>
      <c r="Z9" s="114">
        <f>CO2eq!Y54</f>
        <v>47.350558293127044</v>
      </c>
      <c r="AA9" s="114">
        <f>CO2eq!Z54</f>
        <v>35.810212001681769</v>
      </c>
      <c r="AB9" s="114">
        <f>CO2eq!AA54</f>
        <v>38.34428235460269</v>
      </c>
      <c r="AC9" s="114">
        <f>CO2eq!AB54</f>
        <v>37.548818038500428</v>
      </c>
      <c r="AD9" s="114">
        <f>CO2eq!AC54</f>
        <v>52.785857062601643</v>
      </c>
      <c r="AE9" s="114">
        <f>CO2eq!AD54</f>
        <v>61.167975047975027</v>
      </c>
      <c r="AF9" s="114">
        <f>CO2eq!AE54</f>
        <v>60.676188387868535</v>
      </c>
    </row>
    <row r="10" spans="1:32" x14ac:dyDescent="0.25">
      <c r="A10" s="6">
        <v>1</v>
      </c>
      <c r="B10" s="13" t="s">
        <v>846</v>
      </c>
      <c r="C10" s="13" t="s">
        <v>44</v>
      </c>
      <c r="D10" s="114">
        <f>CO2eq!C17</f>
        <v>99.564843040570267</v>
      </c>
      <c r="E10" s="114">
        <f>CO2eq!D17</f>
        <v>76.095675829112082</v>
      </c>
      <c r="F10" s="114">
        <f>CO2eq!E17</f>
        <v>82.092296416620215</v>
      </c>
      <c r="G10" s="114">
        <f>CO2eq!F17</f>
        <v>126.18094908872528</v>
      </c>
      <c r="H10" s="114">
        <f>CO2eq!G17</f>
        <v>135.92588997140803</v>
      </c>
      <c r="I10" s="114">
        <f>CO2eq!H17</f>
        <v>123.19713551238944</v>
      </c>
      <c r="J10" s="114">
        <f>CO2eq!I17</f>
        <v>108.60813926477437</v>
      </c>
      <c r="K10" s="114">
        <f>CO2eq!J17</f>
        <v>201.12969650206509</v>
      </c>
      <c r="L10" s="114">
        <f>CO2eq!K17</f>
        <v>183.6667421946463</v>
      </c>
      <c r="M10" s="114">
        <f>CO2eq!L17</f>
        <v>164.43546695129714</v>
      </c>
      <c r="N10" s="114">
        <f>CO2eq!M17</f>
        <v>149.8053810002784</v>
      </c>
      <c r="O10" s="114">
        <f>CO2eq!N17</f>
        <v>270.29567381716959</v>
      </c>
      <c r="P10" s="114">
        <f>CO2eq!O17</f>
        <v>253.88127301972892</v>
      </c>
      <c r="Q10" s="114">
        <f>CO2eq!P17</f>
        <v>178.06699265158278</v>
      </c>
      <c r="R10" s="114">
        <f>CO2eq!Q17</f>
        <v>113.75523320086208</v>
      </c>
      <c r="S10" s="114">
        <f>CO2eq!R17</f>
        <v>202.57019315254198</v>
      </c>
      <c r="T10" s="114">
        <f>CO2eq!S17</f>
        <v>240.67675136382351</v>
      </c>
      <c r="U10" s="114">
        <f>CO2eq!T17</f>
        <v>217.39882007443373</v>
      </c>
      <c r="V10" s="114">
        <f>CO2eq!U17</f>
        <v>183.78689725935271</v>
      </c>
      <c r="W10" s="114">
        <f>CO2eq!V17</f>
        <v>242.98934859141309</v>
      </c>
      <c r="X10" s="114">
        <f>CO2eq!W17</f>
        <v>345.32463744990037</v>
      </c>
      <c r="Y10" s="114">
        <f>CO2eq!X17</f>
        <v>333.13936783118476</v>
      </c>
      <c r="Z10" s="114">
        <f>CO2eq!Y17</f>
        <v>199.34717992515436</v>
      </c>
      <c r="AA10" s="114">
        <f>CO2eq!Z17</f>
        <v>392.62683260586198</v>
      </c>
      <c r="AB10" s="114">
        <f>CO2eq!AA17</f>
        <v>454.14545569706047</v>
      </c>
      <c r="AC10" s="114">
        <f>CO2eq!AB17</f>
        <v>346.33164764632517</v>
      </c>
      <c r="AD10" s="114">
        <f>CO2eq!AC17</f>
        <v>198.85484163734304</v>
      </c>
      <c r="AE10" s="114">
        <f>CO2eq!AD17</f>
        <v>414.80982292526369</v>
      </c>
      <c r="AF10" s="114">
        <f>CO2eq!AE17</f>
        <v>452.74320770792178</v>
      </c>
    </row>
    <row r="11" spans="1:32" x14ac:dyDescent="0.25">
      <c r="A11" s="6">
        <v>1</v>
      </c>
      <c r="B11" s="13" t="s">
        <v>849</v>
      </c>
      <c r="C11" s="13" t="s">
        <v>850</v>
      </c>
      <c r="D11" s="116">
        <f t="shared" ref="D11:AD11" si="3">+D12+D13</f>
        <v>0</v>
      </c>
      <c r="E11" s="116">
        <f t="shared" si="3"/>
        <v>0</v>
      </c>
      <c r="F11" s="116">
        <f t="shared" si="3"/>
        <v>0</v>
      </c>
      <c r="G11" s="116">
        <f t="shared" si="3"/>
        <v>0</v>
      </c>
      <c r="H11" s="116">
        <f t="shared" si="3"/>
        <v>0</v>
      </c>
      <c r="I11" s="116">
        <f t="shared" si="3"/>
        <v>0</v>
      </c>
      <c r="J11" s="116">
        <f t="shared" si="3"/>
        <v>0</v>
      </c>
      <c r="K11" s="116">
        <f t="shared" si="3"/>
        <v>0</v>
      </c>
      <c r="L11" s="116">
        <f t="shared" si="3"/>
        <v>0</v>
      </c>
      <c r="M11" s="116">
        <f t="shared" si="3"/>
        <v>0</v>
      </c>
      <c r="N11" s="116">
        <f t="shared" si="3"/>
        <v>0</v>
      </c>
      <c r="O11" s="116">
        <f t="shared" si="3"/>
        <v>0</v>
      </c>
      <c r="P11" s="116">
        <f t="shared" si="3"/>
        <v>0</v>
      </c>
      <c r="Q11" s="116">
        <f t="shared" si="3"/>
        <v>0</v>
      </c>
      <c r="R11" s="116">
        <f t="shared" si="3"/>
        <v>0</v>
      </c>
      <c r="S11" s="116">
        <f t="shared" si="3"/>
        <v>0</v>
      </c>
      <c r="T11" s="116">
        <f t="shared" si="3"/>
        <v>0</v>
      </c>
      <c r="U11" s="116">
        <f t="shared" si="3"/>
        <v>10.430320969466409</v>
      </c>
      <c r="V11" s="116">
        <f t="shared" si="3"/>
        <v>45.155600814034749</v>
      </c>
      <c r="W11" s="116">
        <f t="shared" si="3"/>
        <v>65.33062632344415</v>
      </c>
      <c r="X11" s="116">
        <f t="shared" si="3"/>
        <v>17.699992596109361</v>
      </c>
      <c r="Y11" s="116">
        <f t="shared" si="3"/>
        <v>150.37178166788482</v>
      </c>
      <c r="Z11" s="116">
        <f t="shared" si="3"/>
        <v>48.501279421004746</v>
      </c>
      <c r="AA11" s="116">
        <f t="shared" si="3"/>
        <v>40.727651031007888</v>
      </c>
      <c r="AB11" s="116">
        <f t="shared" si="3"/>
        <v>44.996648203373312</v>
      </c>
      <c r="AC11" s="116">
        <f t="shared" si="3"/>
        <v>87.665339266037222</v>
      </c>
      <c r="AD11" s="116">
        <f t="shared" si="3"/>
        <v>13.274503459241688</v>
      </c>
      <c r="AE11" s="116">
        <f>+AE12+AE13</f>
        <v>7.8379371451198523</v>
      </c>
      <c r="AF11" s="116">
        <f>+AF12+AF13</f>
        <v>1.7008527235402826</v>
      </c>
    </row>
    <row r="12" spans="1:32" x14ac:dyDescent="0.25">
      <c r="A12" s="6">
        <v>1</v>
      </c>
      <c r="B12" s="13" t="s">
        <v>853</v>
      </c>
      <c r="C12" s="13" t="s">
        <v>42</v>
      </c>
      <c r="D12" s="114">
        <f>CO2eq!C8-CO2eq!C10</f>
        <v>0</v>
      </c>
      <c r="E12" s="114">
        <f>CO2eq!D8-CO2eq!D10</f>
        <v>0</v>
      </c>
      <c r="F12" s="114">
        <f>CO2eq!E8-CO2eq!E10</f>
        <v>0</v>
      </c>
      <c r="G12" s="114">
        <f>CO2eq!F8-CO2eq!F10</f>
        <v>0</v>
      </c>
      <c r="H12" s="114">
        <f>CO2eq!G8-CO2eq!G10</f>
        <v>0</v>
      </c>
      <c r="I12" s="114">
        <f>CO2eq!H8-CO2eq!H10</f>
        <v>0</v>
      </c>
      <c r="J12" s="114">
        <f>CO2eq!I8-CO2eq!I10</f>
        <v>0</v>
      </c>
      <c r="K12" s="114">
        <f>CO2eq!J8-CO2eq!J10</f>
        <v>0</v>
      </c>
      <c r="L12" s="114">
        <f>CO2eq!K8-CO2eq!K10</f>
        <v>0</v>
      </c>
      <c r="M12" s="114">
        <f>CO2eq!L8-CO2eq!L10</f>
        <v>0</v>
      </c>
      <c r="N12" s="114">
        <f>CO2eq!M8-CO2eq!M10</f>
        <v>0</v>
      </c>
      <c r="O12" s="114">
        <f>CO2eq!N8-CO2eq!N10</f>
        <v>0</v>
      </c>
      <c r="P12" s="114">
        <f>CO2eq!O8-CO2eq!O10</f>
        <v>0</v>
      </c>
      <c r="Q12" s="114">
        <f>CO2eq!P8-CO2eq!P10</f>
        <v>0</v>
      </c>
      <c r="R12" s="114">
        <f>CO2eq!Q8-CO2eq!Q10</f>
        <v>0</v>
      </c>
      <c r="S12" s="114">
        <f>CO2eq!R8-CO2eq!R10</f>
        <v>0</v>
      </c>
      <c r="T12" s="114">
        <f>CO2eq!S8-CO2eq!S10</f>
        <v>0</v>
      </c>
      <c r="U12" s="114">
        <f>CO2eq!T8-CO2eq!T10</f>
        <v>0</v>
      </c>
      <c r="V12" s="114">
        <f>CO2eq!U8-CO2eq!U10</f>
        <v>0</v>
      </c>
      <c r="W12" s="114">
        <f>CO2eq!V8-CO2eq!V10</f>
        <v>0</v>
      </c>
      <c r="X12" s="114">
        <f>CO2eq!W8-CO2eq!W10</f>
        <v>0</v>
      </c>
      <c r="Y12" s="114">
        <f>CO2eq!X8-CO2eq!X10</f>
        <v>0</v>
      </c>
      <c r="Z12" s="114">
        <f>CO2eq!Y8-CO2eq!Y10</f>
        <v>0</v>
      </c>
      <c r="AA12" s="114">
        <f>CO2eq!Z8-CO2eq!Z10</f>
        <v>0</v>
      </c>
      <c r="AB12" s="114">
        <f>CO2eq!AA8-CO2eq!AA10</f>
        <v>0</v>
      </c>
      <c r="AC12" s="114">
        <f>CO2eq!AB8-CO2eq!AB10</f>
        <v>0</v>
      </c>
      <c r="AD12" s="114">
        <f>CO2eq!AC8-CO2eq!AC10</f>
        <v>0</v>
      </c>
      <c r="AE12" s="114">
        <f>CO2eq!AD8-CO2eq!AD10</f>
        <v>0</v>
      </c>
      <c r="AF12" s="114">
        <f>CO2eq!AE8-CO2eq!AE10</f>
        <v>0</v>
      </c>
    </row>
    <row r="13" spans="1:32" x14ac:dyDescent="0.25">
      <c r="A13" s="6">
        <v>1</v>
      </c>
      <c r="B13" s="13" t="s">
        <v>855</v>
      </c>
      <c r="C13" s="13" t="s">
        <v>835</v>
      </c>
      <c r="D13" s="114">
        <f>CO2eq!C10</f>
        <v>0</v>
      </c>
      <c r="E13" s="114">
        <f>CO2eq!D10</f>
        <v>0</v>
      </c>
      <c r="F13" s="114">
        <f>CO2eq!E10</f>
        <v>0</v>
      </c>
      <c r="G13" s="114">
        <f>CO2eq!F10</f>
        <v>0</v>
      </c>
      <c r="H13" s="114">
        <f>CO2eq!G10</f>
        <v>0</v>
      </c>
      <c r="I13" s="114">
        <f>CO2eq!H10</f>
        <v>0</v>
      </c>
      <c r="J13" s="114">
        <f>CO2eq!I10</f>
        <v>0</v>
      </c>
      <c r="K13" s="114">
        <f>CO2eq!J10</f>
        <v>0</v>
      </c>
      <c r="L13" s="114">
        <f>CO2eq!K10</f>
        <v>0</v>
      </c>
      <c r="M13" s="114">
        <f>CO2eq!L10</f>
        <v>0</v>
      </c>
      <c r="N13" s="114">
        <f>CO2eq!M10</f>
        <v>0</v>
      </c>
      <c r="O13" s="114">
        <f>CO2eq!N10</f>
        <v>0</v>
      </c>
      <c r="P13" s="114">
        <f>CO2eq!O10</f>
        <v>0</v>
      </c>
      <c r="Q13" s="114">
        <f>CO2eq!P10</f>
        <v>0</v>
      </c>
      <c r="R13" s="114">
        <f>CO2eq!Q10</f>
        <v>0</v>
      </c>
      <c r="S13" s="114">
        <f>CO2eq!R10</f>
        <v>0</v>
      </c>
      <c r="T13" s="114">
        <f>CO2eq!S10</f>
        <v>0</v>
      </c>
      <c r="U13" s="114">
        <f>CO2eq!T10</f>
        <v>10.430320969466409</v>
      </c>
      <c r="V13" s="114">
        <f>CO2eq!U10</f>
        <v>45.155600814034749</v>
      </c>
      <c r="W13" s="114">
        <f>CO2eq!V10</f>
        <v>65.33062632344415</v>
      </c>
      <c r="X13" s="114">
        <f>CO2eq!W10</f>
        <v>17.699992596109361</v>
      </c>
      <c r="Y13" s="114">
        <f>CO2eq!X10</f>
        <v>150.37178166788482</v>
      </c>
      <c r="Z13" s="114">
        <f>CO2eq!Y10</f>
        <v>48.501279421004746</v>
      </c>
      <c r="AA13" s="114">
        <f>CO2eq!Z10</f>
        <v>40.727651031007888</v>
      </c>
      <c r="AB13" s="114">
        <f>CO2eq!AA10</f>
        <v>44.996648203373312</v>
      </c>
      <c r="AC13" s="114">
        <f>CO2eq!AB10</f>
        <v>87.665339266037222</v>
      </c>
      <c r="AD13" s="114">
        <f>CO2eq!AC10</f>
        <v>13.274503459241688</v>
      </c>
      <c r="AE13" s="114">
        <f>CO2eq!AD10</f>
        <v>7.8379371451198523</v>
      </c>
      <c r="AF13" s="114">
        <f>CO2eq!AE10</f>
        <v>1.7008527235402826</v>
      </c>
    </row>
    <row r="14" spans="1:32" x14ac:dyDescent="0.25">
      <c r="A14" s="6">
        <v>1</v>
      </c>
      <c r="B14" s="13" t="s">
        <v>856</v>
      </c>
      <c r="C14" s="13" t="s">
        <v>857</v>
      </c>
      <c r="D14" s="114">
        <f>CO2eq!C56</f>
        <v>25.116678682586731</v>
      </c>
      <c r="E14" s="114">
        <f>CO2eq!D56</f>
        <v>37.033225463910227</v>
      </c>
      <c r="F14" s="114">
        <f>CO2eq!E56</f>
        <v>31.573929822165368</v>
      </c>
      <c r="G14" s="114">
        <f>CO2eq!F56</f>
        <v>29.409923831205123</v>
      </c>
      <c r="H14" s="114">
        <f>CO2eq!G56</f>
        <v>41.769004553313138</v>
      </c>
      <c r="I14" s="114">
        <f>CO2eq!H56</f>
        <v>28.455501946721299</v>
      </c>
      <c r="J14" s="114">
        <f>CO2eq!I56</f>
        <v>30.005629262825114</v>
      </c>
      <c r="K14" s="114">
        <f>CO2eq!J56</f>
        <v>34.105625679657287</v>
      </c>
      <c r="L14" s="114">
        <f>CO2eq!K56</f>
        <v>18.011135732402327</v>
      </c>
      <c r="M14" s="114">
        <f>CO2eq!L56</f>
        <v>17.940040522847411</v>
      </c>
      <c r="N14" s="114">
        <f>CO2eq!M56</f>
        <v>17.357918348136863</v>
      </c>
      <c r="O14" s="114">
        <f>CO2eq!N56</f>
        <v>11.204620333141696</v>
      </c>
      <c r="P14" s="114">
        <f>CO2eq!O56</f>
        <v>13.905291648004342</v>
      </c>
      <c r="Q14" s="114">
        <f>CO2eq!P56</f>
        <v>19.641680242001087</v>
      </c>
      <c r="R14" s="114">
        <f>CO2eq!Q56</f>
        <v>23.536698167694162</v>
      </c>
      <c r="S14" s="114">
        <f>CO2eq!R56</f>
        <v>12.798743031667911</v>
      </c>
      <c r="T14" s="114">
        <f>CO2eq!S56</f>
        <v>11.952711807121993</v>
      </c>
      <c r="U14" s="114">
        <f>CO2eq!T56</f>
        <v>11.835322578386371</v>
      </c>
      <c r="V14" s="114">
        <f>CO2eq!U56</f>
        <v>28.138471390763897</v>
      </c>
      <c r="W14" s="114">
        <f>CO2eq!V56</f>
        <v>24.38579189409117</v>
      </c>
      <c r="X14" s="114">
        <f>CO2eq!W56</f>
        <v>45.076871153797534</v>
      </c>
      <c r="Y14" s="114">
        <f>CO2eq!X56</f>
        <v>54.957147021645923</v>
      </c>
      <c r="Z14" s="114">
        <f>CO2eq!Y56</f>
        <v>47.491966282102808</v>
      </c>
      <c r="AA14" s="114">
        <f>CO2eq!Z56</f>
        <v>37.071432757665541</v>
      </c>
      <c r="AB14" s="114">
        <f>CO2eq!AA56</f>
        <v>28.632115106365983</v>
      </c>
      <c r="AC14" s="114">
        <f>CO2eq!AB56</f>
        <v>17.305556322734098</v>
      </c>
      <c r="AD14" s="114">
        <f>CO2eq!AC56</f>
        <v>13.076530315059085</v>
      </c>
      <c r="AE14" s="114">
        <f>CO2eq!AD56</f>
        <v>17.306443315115043</v>
      </c>
      <c r="AF14" s="114">
        <f>CO2eq!AE56</f>
        <v>12.698400871334709</v>
      </c>
    </row>
    <row r="15" spans="1:32" x14ac:dyDescent="0.25">
      <c r="A15" s="6">
        <v>1</v>
      </c>
      <c r="B15" s="13" t="s">
        <v>859</v>
      </c>
      <c r="C15" s="13" t="s">
        <v>860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0.24377221875815469</v>
      </c>
      <c r="Y15" s="114">
        <f>CO2eq!X60</f>
        <v>0.30628717243457831</v>
      </c>
      <c r="Z15" s="114">
        <f>CO2eq!Y60</f>
        <v>1.8435410079180234</v>
      </c>
      <c r="AA15" s="114">
        <f>CO2eq!Z60</f>
        <v>2.2154115467625566</v>
      </c>
      <c r="AB15" s="114">
        <f>CO2eq!AA60</f>
        <v>2.2370990115057912</v>
      </c>
      <c r="AC15" s="114">
        <f>CO2eq!AB60</f>
        <v>1.9463542670799157</v>
      </c>
      <c r="AD15" s="114">
        <f>CO2eq!AC60</f>
        <v>0.13075144220927348</v>
      </c>
      <c r="AE15" s="114">
        <f>CO2eq!AD60</f>
        <v>0.37960794213912452</v>
      </c>
      <c r="AF15" s="114">
        <f>CO2eq!AE60</f>
        <v>0.16378846481151882</v>
      </c>
    </row>
    <row r="16" spans="1:32" x14ac:dyDescent="0.25">
      <c r="A16" s="6">
        <v>1</v>
      </c>
      <c r="B16" s="13" t="s">
        <v>862</v>
      </c>
      <c r="C16" s="13" t="s">
        <v>863</v>
      </c>
      <c r="D16" s="113">
        <f>CO2eq!C68</f>
        <v>0</v>
      </c>
      <c r="E16" s="113">
        <f>CO2eq!D68</f>
        <v>0</v>
      </c>
      <c r="F16" s="113">
        <f>CO2eq!E68</f>
        <v>0</v>
      </c>
      <c r="G16" s="113">
        <f>CO2eq!F68</f>
        <v>0</v>
      </c>
      <c r="H16" s="113">
        <f>CO2eq!G68</f>
        <v>0</v>
      </c>
      <c r="I16" s="113">
        <f>CO2eq!H68</f>
        <v>0</v>
      </c>
      <c r="J16" s="113">
        <f>CO2eq!I68</f>
        <v>0</v>
      </c>
      <c r="K16" s="113">
        <f>CO2eq!J68</f>
        <v>0</v>
      </c>
      <c r="L16" s="113">
        <f>CO2eq!K68</f>
        <v>0</v>
      </c>
      <c r="M16" s="113">
        <f>CO2eq!L68</f>
        <v>0</v>
      </c>
      <c r="N16" s="113">
        <f>CO2eq!M68</f>
        <v>0</v>
      </c>
      <c r="O16" s="113">
        <f>CO2eq!N68</f>
        <v>0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864</v>
      </c>
      <c r="C17" s="13" t="s">
        <v>865</v>
      </c>
      <c r="D17" s="113">
        <f>CO2eq!C80</f>
        <v>0</v>
      </c>
      <c r="E17" s="113">
        <f>CO2eq!D80</f>
        <v>0</v>
      </c>
      <c r="F17" s="113">
        <f>CO2eq!E80</f>
        <v>0</v>
      </c>
      <c r="G17" s="113">
        <f>CO2eq!F80</f>
        <v>0</v>
      </c>
      <c r="H17" s="113">
        <f>CO2eq!G80</f>
        <v>0</v>
      </c>
      <c r="I17" s="113">
        <f>CO2eq!H80</f>
        <v>0</v>
      </c>
      <c r="J17" s="113">
        <f>CO2eq!I80</f>
        <v>0</v>
      </c>
      <c r="K17" s="113">
        <f>CO2eq!J80</f>
        <v>0</v>
      </c>
      <c r="L17" s="113">
        <f>CO2eq!K80</f>
        <v>0</v>
      </c>
      <c r="M17" s="113">
        <f>CO2eq!L80</f>
        <v>0</v>
      </c>
      <c r="N17" s="113">
        <f>CO2eq!M80</f>
        <v>0</v>
      </c>
      <c r="O17" s="113">
        <f>CO2eq!N80</f>
        <v>0</v>
      </c>
      <c r="P17" s="113">
        <f>CO2eq!O80</f>
        <v>0</v>
      </c>
      <c r="Q17" s="113">
        <f>CO2eq!P80</f>
        <v>0</v>
      </c>
      <c r="R17" s="113">
        <f>CO2eq!Q80</f>
        <v>0</v>
      </c>
      <c r="S17" s="113">
        <f>CO2eq!R80</f>
        <v>0</v>
      </c>
      <c r="T17" s="113">
        <f>CO2eq!S80</f>
        <v>0</v>
      </c>
      <c r="U17" s="113">
        <f>CO2eq!T80</f>
        <v>0</v>
      </c>
      <c r="V17" s="113">
        <f>CO2eq!U80</f>
        <v>0</v>
      </c>
      <c r="W17" s="113">
        <f>CO2eq!V80</f>
        <v>0</v>
      </c>
      <c r="X17" s="113">
        <f>CO2eq!W80</f>
        <v>0</v>
      </c>
      <c r="Y17" s="113">
        <f>CO2eq!X80</f>
        <v>0</v>
      </c>
      <c r="Z17" s="113">
        <f>CO2eq!Y80</f>
        <v>0</v>
      </c>
      <c r="AA17" s="113">
        <f>CO2eq!Z80</f>
        <v>0</v>
      </c>
      <c r="AB17" s="113">
        <f>CO2eq!AA80</f>
        <v>0</v>
      </c>
      <c r="AC17" s="113">
        <f>CO2eq!AB80</f>
        <v>0</v>
      </c>
      <c r="AD17" s="113">
        <f>CO2eq!AC80</f>
        <v>0</v>
      </c>
      <c r="AE17" s="113">
        <f>CO2eq!AD80</f>
        <v>0</v>
      </c>
      <c r="AF17" s="113">
        <f>CO2eq!AE80</f>
        <v>0</v>
      </c>
    </row>
    <row r="18" spans="1:32" x14ac:dyDescent="0.25">
      <c r="A18" s="6">
        <v>1</v>
      </c>
      <c r="B18" s="6" t="s">
        <v>866</v>
      </c>
      <c r="C18" s="31" t="s">
        <v>72</v>
      </c>
      <c r="D18" s="32">
        <f t="shared" ref="D18:AD18" si="4">+SUM(D19:D23)</f>
        <v>299.86571135239535</v>
      </c>
      <c r="E18" s="32">
        <f t="shared" si="4"/>
        <v>312.3493302210191</v>
      </c>
      <c r="F18" s="32">
        <f t="shared" si="4"/>
        <v>341.3536595279927</v>
      </c>
      <c r="G18" s="32">
        <f t="shared" si="4"/>
        <v>379.74075944028436</v>
      </c>
      <c r="H18" s="32">
        <f t="shared" si="4"/>
        <v>427.68856008012682</v>
      </c>
      <c r="I18" s="32">
        <f t="shared" si="4"/>
        <v>473.92874281995825</v>
      </c>
      <c r="J18" s="32">
        <f t="shared" si="4"/>
        <v>512.24603336896791</v>
      </c>
      <c r="K18" s="32">
        <f t="shared" si="4"/>
        <v>540.51357425079766</v>
      </c>
      <c r="L18" s="32">
        <f t="shared" si="4"/>
        <v>569.07930448394154</v>
      </c>
      <c r="M18" s="32">
        <f t="shared" si="4"/>
        <v>591.95465712951898</v>
      </c>
      <c r="N18" s="32">
        <f t="shared" si="4"/>
        <v>607.07468267466061</v>
      </c>
      <c r="O18" s="32">
        <f t="shared" si="4"/>
        <v>572.01928243509235</v>
      </c>
      <c r="P18" s="32">
        <f t="shared" si="4"/>
        <v>582.08010357043497</v>
      </c>
      <c r="Q18" s="32">
        <f t="shared" si="4"/>
        <v>597.66821232700011</v>
      </c>
      <c r="R18" s="32">
        <f t="shared" si="4"/>
        <v>613.75058925779229</v>
      </c>
      <c r="S18" s="32">
        <f t="shared" si="4"/>
        <v>654.92776854543081</v>
      </c>
      <c r="T18" s="32">
        <f t="shared" si="4"/>
        <v>685.09962136602644</v>
      </c>
      <c r="U18" s="32">
        <f t="shared" si="4"/>
        <v>741.40256757780026</v>
      </c>
      <c r="V18" s="32">
        <f t="shared" si="4"/>
        <v>793.86159967042943</v>
      </c>
      <c r="W18" s="32">
        <f t="shared" si="4"/>
        <v>842.38314901353203</v>
      </c>
      <c r="X18" s="32">
        <f t="shared" si="4"/>
        <v>868.09376994248532</v>
      </c>
      <c r="Y18" s="32">
        <f t="shared" si="4"/>
        <v>948.06267649483937</v>
      </c>
      <c r="Z18" s="32">
        <f t="shared" si="4"/>
        <v>991.29785432173867</v>
      </c>
      <c r="AA18" s="32">
        <f t="shared" si="4"/>
        <v>1079.6690255950762</v>
      </c>
      <c r="AB18" s="32">
        <f t="shared" si="4"/>
        <v>1031.0819510416784</v>
      </c>
      <c r="AC18" s="32">
        <f t="shared" si="4"/>
        <v>1118.5285097425733</v>
      </c>
      <c r="AD18" s="32">
        <f t="shared" si="4"/>
        <v>1173.0320126170793</v>
      </c>
      <c r="AE18" s="32">
        <f>+SUM(AE19:AE23)</f>
        <v>1225.7102200682189</v>
      </c>
      <c r="AF18" s="32">
        <f>+SUM(AF19:AF23)</f>
        <v>1311.0682405057591</v>
      </c>
    </row>
    <row r="19" spans="1:32" x14ac:dyDescent="0.25">
      <c r="A19" s="6">
        <v>1</v>
      </c>
      <c r="B19" s="13" t="s">
        <v>867</v>
      </c>
      <c r="C19" s="13" t="s">
        <v>841</v>
      </c>
      <c r="D19" s="113">
        <f>CO2eq!C35</f>
        <v>282.07236547837374</v>
      </c>
      <c r="E19" s="113">
        <f>CO2eq!D35</f>
        <v>294.70488595931585</v>
      </c>
      <c r="F19" s="113">
        <f>CO2eq!E35</f>
        <v>319.88598774217184</v>
      </c>
      <c r="G19" s="113">
        <f>CO2eq!F35</f>
        <v>354.24844567001543</v>
      </c>
      <c r="H19" s="113">
        <f>CO2eq!G35</f>
        <v>399.26903885840363</v>
      </c>
      <c r="I19" s="113">
        <f>CO2eq!H35</f>
        <v>436.85055503655104</v>
      </c>
      <c r="J19" s="113">
        <f>CO2eq!I35</f>
        <v>472.27285726810089</v>
      </c>
      <c r="K19" s="113">
        <f>CO2eq!J35</f>
        <v>494.53542161425486</v>
      </c>
      <c r="L19" s="113">
        <f>CO2eq!K35</f>
        <v>520.34327610917023</v>
      </c>
      <c r="M19" s="113">
        <f>CO2eq!L35</f>
        <v>543.96685949200469</v>
      </c>
      <c r="N19" s="113">
        <f>CO2eq!M35</f>
        <v>560.48497179172819</v>
      </c>
      <c r="O19" s="113">
        <f>CO2eq!N35</f>
        <v>526.04119393083477</v>
      </c>
      <c r="P19" s="113">
        <f>CO2eq!O35</f>
        <v>537.29411448457495</v>
      </c>
      <c r="Q19" s="113">
        <f>CO2eq!P35</f>
        <v>558.32827917725842</v>
      </c>
      <c r="R19" s="113">
        <f>CO2eq!Q35</f>
        <v>572.70584452976016</v>
      </c>
      <c r="S19" s="113">
        <f>CO2eq!R35</f>
        <v>608.34622918904563</v>
      </c>
      <c r="T19" s="113">
        <f>CO2eq!S35</f>
        <v>644.26331592687416</v>
      </c>
      <c r="U19" s="113">
        <f>CO2eq!T35</f>
        <v>697.7189011847039</v>
      </c>
      <c r="V19" s="113">
        <f>CO2eq!U35</f>
        <v>743.75042839809043</v>
      </c>
      <c r="W19" s="113">
        <f>CO2eq!V35</f>
        <v>793.64366224363494</v>
      </c>
      <c r="X19" s="113">
        <f>CO2eq!W35</f>
        <v>818.84446617329741</v>
      </c>
      <c r="Y19" s="113">
        <f>CO2eq!X35</f>
        <v>896.79931626341602</v>
      </c>
      <c r="Z19" s="113">
        <f>CO2eq!Y35</f>
        <v>933.11611014373136</v>
      </c>
      <c r="AA19" s="113">
        <f>CO2eq!Z35</f>
        <v>1019.0763867649423</v>
      </c>
      <c r="AB19" s="113">
        <f>CO2eq!AA35</f>
        <v>967.49599675080469</v>
      </c>
      <c r="AC19" s="113">
        <f>CO2eq!AB35</f>
        <v>1042.5804440393983</v>
      </c>
      <c r="AD19" s="113">
        <f>CO2eq!AC35</f>
        <v>1105.2451341139581</v>
      </c>
      <c r="AE19" s="113">
        <f>CO2eq!AD35</f>
        <v>1127.5151018947099</v>
      </c>
      <c r="AF19" s="113">
        <f>CO2eq!AE35</f>
        <v>1189.849854237299</v>
      </c>
    </row>
    <row r="20" spans="1:32" x14ac:dyDescent="0.25">
      <c r="A20" s="6">
        <v>1</v>
      </c>
      <c r="B20" s="13" t="s">
        <v>869</v>
      </c>
      <c r="C20" s="13" t="s">
        <v>870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871</v>
      </c>
      <c r="C21" s="13" t="s">
        <v>872</v>
      </c>
      <c r="D21" s="113">
        <f>CO2eq!C47</f>
        <v>2.152022443897228</v>
      </c>
      <c r="E21" s="113">
        <f>CO2eq!D47</f>
        <v>2.8574431051174778</v>
      </c>
      <c r="F21" s="113">
        <f>CO2eq!E47</f>
        <v>3.4696169435498638</v>
      </c>
      <c r="G21" s="113">
        <f>CO2eq!F47</f>
        <v>3.2728678958425439</v>
      </c>
      <c r="H21" s="113">
        <f>CO2eq!G47</f>
        <v>2.4155632328742591</v>
      </c>
      <c r="I21" s="113">
        <f>CO2eq!H47</f>
        <v>4.8928828589766304</v>
      </c>
      <c r="J21" s="113">
        <f>CO2eq!I47</f>
        <v>3.4743375083105317</v>
      </c>
      <c r="K21" s="113">
        <f>CO2eq!J47</f>
        <v>3.4850686806037094</v>
      </c>
      <c r="L21" s="113">
        <f>CO2eq!K47</f>
        <v>2.3319413978673902</v>
      </c>
      <c r="M21" s="113">
        <f>CO2eq!L47</f>
        <v>1.9863957973045829</v>
      </c>
      <c r="N21" s="113">
        <f>CO2eq!M47</f>
        <v>2.3653543777778481</v>
      </c>
      <c r="O21" s="113">
        <f>CO2eq!N47</f>
        <v>1.3254034117175999</v>
      </c>
      <c r="P21" s="113">
        <f>CO2eq!O47</f>
        <v>1.2188191917913269</v>
      </c>
      <c r="Q21" s="113">
        <f>CO2eq!P47</f>
        <v>0.88685200678639131</v>
      </c>
      <c r="R21" s="113">
        <f>CO2eq!Q47</f>
        <v>1.8236241378922784</v>
      </c>
      <c r="S21" s="113">
        <f>CO2eq!R47</f>
        <v>1.8202519503261838</v>
      </c>
      <c r="T21" s="113">
        <f>CO2eq!S47</f>
        <v>1.1646968225993848</v>
      </c>
      <c r="U21" s="113">
        <f>CO2eq!T47</f>
        <v>2.5189112067914943</v>
      </c>
      <c r="V21" s="113">
        <f>CO2eq!U47</f>
        <v>0.52529716485868772</v>
      </c>
      <c r="W21" s="113">
        <f>CO2eq!V47</f>
        <v>0.44200697842628306</v>
      </c>
      <c r="X21" s="113">
        <f>CO2eq!W47</f>
        <v>0</v>
      </c>
      <c r="Y21" s="113">
        <f>CO2eq!X47</f>
        <v>0.70168570446565393</v>
      </c>
      <c r="Z21" s="113">
        <f>CO2eq!Y47</f>
        <v>0.52432342559796064</v>
      </c>
      <c r="AA21" s="113">
        <f>CO2eq!Z47</f>
        <v>0.25904600405155853</v>
      </c>
      <c r="AB21" s="113">
        <f>CO2eq!AA47</f>
        <v>2.7026140199354907</v>
      </c>
      <c r="AC21" s="113">
        <f>CO2eq!AB47</f>
        <v>4.5982058344133243</v>
      </c>
      <c r="AD21" s="113">
        <f>CO2eq!AC47</f>
        <v>0.60058863372744198</v>
      </c>
      <c r="AE21" s="113">
        <f>CO2eq!AD47</f>
        <v>0.59866292050814252</v>
      </c>
      <c r="AF21" s="113">
        <f>CO2eq!AE47</f>
        <v>0.22162275333476059</v>
      </c>
    </row>
    <row r="22" spans="1:32" x14ac:dyDescent="0.25">
      <c r="A22" s="6">
        <v>1</v>
      </c>
      <c r="B22" s="13" t="s">
        <v>873</v>
      </c>
      <c r="C22" s="13" t="s">
        <v>861</v>
      </c>
      <c r="D22" s="113">
        <f>CO2eq!C34</f>
        <v>3.4553159161540594</v>
      </c>
      <c r="E22" s="113">
        <f>CO2eq!D34</f>
        <v>1.5950477176783009</v>
      </c>
      <c r="F22" s="113">
        <f>CO2eq!E34</f>
        <v>2.9553004295804457</v>
      </c>
      <c r="G22" s="113">
        <f>CO2eq!F34</f>
        <v>5.3080498799447149</v>
      </c>
      <c r="H22" s="113">
        <f>CO2eq!G34</f>
        <v>6.1917115091814061</v>
      </c>
      <c r="I22" s="113">
        <f>CO2eq!H34</f>
        <v>10.111545227631186</v>
      </c>
      <c r="J22" s="113">
        <f>CO2eq!I34</f>
        <v>12.194559562514696</v>
      </c>
      <c r="K22" s="113">
        <f>CO2eq!J34</f>
        <v>16.556412345385674</v>
      </c>
      <c r="L22" s="113">
        <f>CO2eq!K34</f>
        <v>18.681275016458038</v>
      </c>
      <c r="M22" s="113">
        <f>CO2eq!L34</f>
        <v>15.524100725092435</v>
      </c>
      <c r="N22" s="113">
        <f>CO2eq!M34</f>
        <v>12.073339500827876</v>
      </c>
      <c r="O22" s="113">
        <f>CO2eq!N34</f>
        <v>13.923246060683926</v>
      </c>
      <c r="P22" s="113">
        <f>CO2eq!O34</f>
        <v>11.139422669909516</v>
      </c>
      <c r="Q22" s="113">
        <f>CO2eq!P34</f>
        <v>7.2848278072437509</v>
      </c>
      <c r="R22" s="113">
        <f>CO2eq!Q34</f>
        <v>8.2622042789328631</v>
      </c>
      <c r="S22" s="113">
        <f>CO2eq!R34</f>
        <v>10.64884154094959</v>
      </c>
      <c r="T22" s="113">
        <f>CO2eq!S34</f>
        <v>10.447191978139537</v>
      </c>
      <c r="U22" s="113">
        <f>CO2eq!T34</f>
        <v>11.527538777298764</v>
      </c>
      <c r="V22" s="113">
        <f>CO2eq!U34</f>
        <v>16.099910024244792</v>
      </c>
      <c r="W22" s="113">
        <f>CO2eq!V34</f>
        <v>10.642045359848797</v>
      </c>
      <c r="X22" s="113">
        <f>CO2eq!W34</f>
        <v>9.6844404370692256</v>
      </c>
      <c r="Y22" s="113">
        <f>CO2eq!X34</f>
        <v>11.657633086841217</v>
      </c>
      <c r="Z22" s="113">
        <f>CO2eq!Y34</f>
        <v>18.306782772905837</v>
      </c>
      <c r="AA22" s="113">
        <f>CO2eq!Z34</f>
        <v>15.706535281876226</v>
      </c>
      <c r="AB22" s="113">
        <f>CO2eq!AA34</f>
        <v>15.786643351192495</v>
      </c>
      <c r="AC22" s="113">
        <f>CO2eq!AB34</f>
        <v>25.74389029958726</v>
      </c>
      <c r="AD22" s="113">
        <f>CO2eq!AC34</f>
        <v>19.40360415066035</v>
      </c>
      <c r="AE22" s="113">
        <f>CO2eq!AD34</f>
        <v>49.523724101480013</v>
      </c>
      <c r="AF22" s="113">
        <f>CO2eq!AE34</f>
        <v>74.732833953460229</v>
      </c>
    </row>
    <row r="23" spans="1:32" x14ac:dyDescent="0.25">
      <c r="A23" s="6">
        <v>1</v>
      </c>
      <c r="B23" s="13" t="s">
        <v>874</v>
      </c>
      <c r="C23" s="13" t="s">
        <v>868</v>
      </c>
      <c r="D23" s="113">
        <f>CO2eq!C52</f>
        <v>12.186007513970317</v>
      </c>
      <c r="E23" s="113">
        <f>CO2eq!D52</f>
        <v>13.191953438907484</v>
      </c>
      <c r="F23" s="113">
        <f>CO2eq!E52</f>
        <v>15.042754412690554</v>
      </c>
      <c r="G23" s="113">
        <f>CO2eq!F52</f>
        <v>16.91139599448174</v>
      </c>
      <c r="H23" s="113">
        <f>CO2eq!G52</f>
        <v>19.812246479667508</v>
      </c>
      <c r="I23" s="113">
        <f>CO2eq!H52</f>
        <v>22.073759696799371</v>
      </c>
      <c r="J23" s="113">
        <f>CO2eq!I52</f>
        <v>24.304279030041751</v>
      </c>
      <c r="K23" s="113">
        <f>CO2eq!J52</f>
        <v>25.936671610553439</v>
      </c>
      <c r="L23" s="113">
        <f>CO2eq!K52</f>
        <v>27.722811960445959</v>
      </c>
      <c r="M23" s="113">
        <f>CO2eq!L52</f>
        <v>30.477301115117299</v>
      </c>
      <c r="N23" s="113">
        <f>CO2eq!M52</f>
        <v>32.151017004326739</v>
      </c>
      <c r="O23" s="113">
        <f>CO2eq!N52</f>
        <v>30.729439031856046</v>
      </c>
      <c r="P23" s="113">
        <f>CO2eq!O52</f>
        <v>32.42774722415917</v>
      </c>
      <c r="Q23" s="113">
        <f>CO2eq!P52</f>
        <v>31.168253335711505</v>
      </c>
      <c r="R23" s="113">
        <f>CO2eq!Q52</f>
        <v>30.958916311207069</v>
      </c>
      <c r="S23" s="113">
        <f>CO2eq!R52</f>
        <v>34.112445865109407</v>
      </c>
      <c r="T23" s="113">
        <f>CO2eq!S52</f>
        <v>29.224416638413288</v>
      </c>
      <c r="U23" s="113">
        <f>CO2eq!T52</f>
        <v>29.637216409006111</v>
      </c>
      <c r="V23" s="113">
        <f>CO2eq!U52</f>
        <v>33.485964083235579</v>
      </c>
      <c r="W23" s="113">
        <f>CO2eq!V52</f>
        <v>37.655434431621977</v>
      </c>
      <c r="X23" s="113">
        <f>CO2eq!W52</f>
        <v>39.564863332118641</v>
      </c>
      <c r="Y23" s="113">
        <f>CO2eq!X52</f>
        <v>38.904041440116529</v>
      </c>
      <c r="Z23" s="113">
        <f>CO2eq!Y52</f>
        <v>39.350637979503503</v>
      </c>
      <c r="AA23" s="113">
        <f>CO2eq!Z52</f>
        <v>44.627057544206032</v>
      </c>
      <c r="AB23" s="113">
        <f>CO2eq!AA52</f>
        <v>45.09669691974576</v>
      </c>
      <c r="AC23" s="113">
        <f>CO2eq!AB52</f>
        <v>45.605969569174299</v>
      </c>
      <c r="AD23" s="113">
        <f>CO2eq!AC52</f>
        <v>47.782685718733369</v>
      </c>
      <c r="AE23" s="113">
        <f>CO2eq!AD52</f>
        <v>48.072731151520877</v>
      </c>
      <c r="AF23" s="113">
        <f>CO2eq!AE52</f>
        <v>46.263929561665236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68.642513166126449</v>
      </c>
      <c r="E24" s="118">
        <f t="shared" si="5"/>
        <v>69.789476143257772</v>
      </c>
      <c r="F24" s="118">
        <f t="shared" si="5"/>
        <v>100.60403161872409</v>
      </c>
      <c r="G24" s="118">
        <f t="shared" si="5"/>
        <v>102.32675239750306</v>
      </c>
      <c r="H24" s="118">
        <f t="shared" si="5"/>
        <v>104.60670394801569</v>
      </c>
      <c r="I24" s="118">
        <f t="shared" si="5"/>
        <v>107.81740043345033</v>
      </c>
      <c r="J24" s="118">
        <f t="shared" si="5"/>
        <v>105.4251057982797</v>
      </c>
      <c r="K24" s="118">
        <f t="shared" si="5"/>
        <v>110.82211200849959</v>
      </c>
      <c r="L24" s="118">
        <f t="shared" si="5"/>
        <v>115.20767409883511</v>
      </c>
      <c r="M24" s="118">
        <f t="shared" si="5"/>
        <v>117.00195419564133</v>
      </c>
      <c r="N24" s="118">
        <f t="shared" si="5"/>
        <v>125.46509542041973</v>
      </c>
      <c r="O24" s="118">
        <f t="shared" si="5"/>
        <v>119.82798454542583</v>
      </c>
      <c r="P24" s="118">
        <f t="shared" si="5"/>
        <v>111.82555065897314</v>
      </c>
      <c r="Q24" s="118">
        <f t="shared" si="5"/>
        <v>123.62192290822452</v>
      </c>
      <c r="R24" s="118">
        <f t="shared" si="5"/>
        <v>140.92354356208304</v>
      </c>
      <c r="S24" s="118">
        <f t="shared" si="5"/>
        <v>124.53114278586651</v>
      </c>
      <c r="T24" s="118">
        <f t="shared" si="5"/>
        <v>139.97173203180532</v>
      </c>
      <c r="U24" s="118">
        <f t="shared" si="5"/>
        <v>147.51877582672603</v>
      </c>
      <c r="V24" s="118">
        <f t="shared" si="5"/>
        <v>153.08921363454095</v>
      </c>
      <c r="W24" s="118">
        <f t="shared" si="5"/>
        <v>147.99765035562251</v>
      </c>
      <c r="X24" s="118">
        <f t="shared" si="5"/>
        <v>160.23702567513135</v>
      </c>
      <c r="Y24" s="118">
        <f t="shared" si="5"/>
        <v>165.24686911186626</v>
      </c>
      <c r="Z24" s="118">
        <f t="shared" si="5"/>
        <v>169.29341826220309</v>
      </c>
      <c r="AA24" s="118">
        <f t="shared" si="5"/>
        <v>176.68736207177409</v>
      </c>
      <c r="AB24" s="118">
        <f t="shared" si="5"/>
        <v>194.90293733757321</v>
      </c>
      <c r="AC24" s="118">
        <f t="shared" si="5"/>
        <v>210.9473956435875</v>
      </c>
      <c r="AD24" s="118">
        <f t="shared" si="5"/>
        <v>215.70485411190185</v>
      </c>
      <c r="AE24" s="118">
        <f>SUM(AE25:AE28)</f>
        <v>225.4088212776598</v>
      </c>
      <c r="AF24" s="118">
        <f>SUM(AF25:AF28)</f>
        <v>237.16965523919035</v>
      </c>
    </row>
    <row r="25" spans="1:32" x14ac:dyDescent="0.25">
      <c r="A25" s="6">
        <v>1</v>
      </c>
      <c r="B25" s="13" t="s">
        <v>877</v>
      </c>
      <c r="C25" s="13" t="s">
        <v>724</v>
      </c>
      <c r="D25" s="113">
        <f>CO2eq!C426</f>
        <v>23.884933493052532</v>
      </c>
      <c r="E25" s="113">
        <f>CO2eq!D426</f>
        <v>24.588828042627277</v>
      </c>
      <c r="F25" s="113">
        <f>CO2eq!E426</f>
        <v>25.564971114195735</v>
      </c>
      <c r="G25" s="113">
        <f>CO2eq!F426</f>
        <v>26.798296182669716</v>
      </c>
      <c r="H25" s="113">
        <f>CO2eq!G426</f>
        <v>28.033198004646454</v>
      </c>
      <c r="I25" s="113">
        <f>CO2eq!H426</f>
        <v>29.291871949278935</v>
      </c>
      <c r="J25" s="113">
        <f>CO2eq!I426</f>
        <v>30.726695946139841</v>
      </c>
      <c r="K25" s="113">
        <f>CO2eq!J426</f>
        <v>32.241240449194095</v>
      </c>
      <c r="L25" s="113">
        <f>CO2eq!K426</f>
        <v>33.849679286163436</v>
      </c>
      <c r="M25" s="113">
        <f>CO2eq!L426</f>
        <v>35.49170902106971</v>
      </c>
      <c r="N25" s="113">
        <f>CO2eq!M426</f>
        <v>41.185163034633561</v>
      </c>
      <c r="O25" s="113">
        <f>CO2eq!N426</f>
        <v>46.79177350326971</v>
      </c>
      <c r="P25" s="113">
        <f>CO2eq!O426</f>
        <v>52.194571022910125</v>
      </c>
      <c r="Q25" s="113">
        <f>CO2eq!P426</f>
        <v>58.741883460003834</v>
      </c>
      <c r="R25" s="113">
        <f>CO2eq!Q426</f>
        <v>65.963390500269242</v>
      </c>
      <c r="S25" s="113">
        <f>CO2eq!R426</f>
        <v>73.234537651997783</v>
      </c>
      <c r="T25" s="113">
        <f>CO2eq!S426</f>
        <v>80.216359802134633</v>
      </c>
      <c r="U25" s="113">
        <f>CO2eq!T426</f>
        <v>87.271177363778207</v>
      </c>
      <c r="V25" s="113">
        <f>CO2eq!U426</f>
        <v>94.38136602856703</v>
      </c>
      <c r="W25" s="113">
        <f>CO2eq!V426</f>
        <v>99.838211826240538</v>
      </c>
      <c r="X25" s="113">
        <f>CO2eq!W426</f>
        <v>106.0774337773301</v>
      </c>
      <c r="Y25" s="113">
        <f>CO2eq!X426</f>
        <v>111.71683497549807</v>
      </c>
      <c r="Z25" s="113">
        <f>CO2eq!Y426</f>
        <v>119.13069397068911</v>
      </c>
      <c r="AA25" s="113">
        <f>CO2eq!Z426</f>
        <v>126.10492726506129</v>
      </c>
      <c r="AB25" s="113">
        <f>CO2eq!AA426</f>
        <v>133.37372429736567</v>
      </c>
      <c r="AC25" s="113">
        <f>CO2eq!AB426</f>
        <v>140.69462523389728</v>
      </c>
      <c r="AD25" s="113">
        <f>CO2eq!AC426</f>
        <v>151.92174361500545</v>
      </c>
      <c r="AE25" s="113">
        <f>CO2eq!AD426</f>
        <v>160.17185353062075</v>
      </c>
      <c r="AF25" s="113">
        <f>CO2eq!AE426</f>
        <v>167.03503739000024</v>
      </c>
    </row>
    <row r="26" spans="1:32" x14ac:dyDescent="0.25">
      <c r="A26" s="6">
        <v>1</v>
      </c>
      <c r="B26" s="13" t="s">
        <v>879</v>
      </c>
      <c r="C26" s="13" t="s">
        <v>880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0</v>
      </c>
      <c r="S26" s="113">
        <f>CO2eq!R430</f>
        <v>0</v>
      </c>
      <c r="T26" s="113">
        <f>CO2eq!S430</f>
        <v>0</v>
      </c>
      <c r="U26" s="113">
        <f>CO2eq!T430</f>
        <v>0</v>
      </c>
      <c r="V26" s="113">
        <f>CO2eq!U430</f>
        <v>0</v>
      </c>
      <c r="W26" s="113">
        <f>CO2eq!V430</f>
        <v>1.1017753124999998E-2</v>
      </c>
      <c r="X26" s="113">
        <f>CO2eq!W430</f>
        <v>1.1017753125E-2</v>
      </c>
      <c r="Y26" s="113">
        <f>CO2eq!X430</f>
        <v>1.1017753125000002E-2</v>
      </c>
      <c r="Z26" s="113">
        <f>CO2eq!Y430</f>
        <v>1.1017753124999998E-2</v>
      </c>
      <c r="AA26" s="113">
        <f>CO2eq!Z430</f>
        <v>1.1017753125000002E-2</v>
      </c>
      <c r="AB26" s="113">
        <f>CO2eq!AA430</f>
        <v>1.1017753124999998E-2</v>
      </c>
      <c r="AC26" s="113">
        <f>CO2eq!AB430</f>
        <v>1.1017753124999998E-2</v>
      </c>
      <c r="AD26" s="113">
        <f>CO2eq!AC430</f>
        <v>1.1017753124999998E-2</v>
      </c>
      <c r="AE26" s="113">
        <f>CO2eq!AD430</f>
        <v>1.1017753124999998E-2</v>
      </c>
      <c r="AF26" s="113">
        <f>CO2eq!AE430</f>
        <v>1.1017753124999998E-2</v>
      </c>
    </row>
    <row r="27" spans="1:32" x14ac:dyDescent="0.25">
      <c r="A27" s="6">
        <v>1</v>
      </c>
      <c r="B27" s="13" t="s">
        <v>881</v>
      </c>
      <c r="C27" s="13" t="s">
        <v>878</v>
      </c>
      <c r="D27" s="113">
        <f>CO2eq!C431</f>
        <v>3.0131315198348672</v>
      </c>
      <c r="E27" s="113">
        <f>CO2eq!D431</f>
        <v>3.0665532563198887</v>
      </c>
      <c r="F27" s="113">
        <f>CO2eq!E431</f>
        <v>3.3654902420784918</v>
      </c>
      <c r="G27" s="113">
        <f>CO2eq!F431</f>
        <v>3.3932446768423308</v>
      </c>
      <c r="H27" s="113">
        <f>CO2eq!G431</f>
        <v>3.3999712626172136</v>
      </c>
      <c r="I27" s="113">
        <f>CO2eq!H431</f>
        <v>3.4615932898054518</v>
      </c>
      <c r="J27" s="113">
        <f>CO2eq!I431</f>
        <v>3.5062652303773842</v>
      </c>
      <c r="K27" s="113">
        <f>CO2eq!J431</f>
        <v>3.5603603196083049</v>
      </c>
      <c r="L27" s="113">
        <f>CO2eq!K431</f>
        <v>3.5686021201024709</v>
      </c>
      <c r="M27" s="113">
        <f>CO2eq!L431</f>
        <v>3.5041522999503978</v>
      </c>
      <c r="N27" s="113">
        <f>CO2eq!M431</f>
        <v>3.5262505102134734</v>
      </c>
      <c r="O27" s="113">
        <f>CO2eq!N431</f>
        <v>3.5247402562382546</v>
      </c>
      <c r="P27" s="113">
        <f>CO2eq!O431</f>
        <v>4.1480453576529435</v>
      </c>
      <c r="Q27" s="113">
        <f>CO2eq!P431</f>
        <v>4.5152940857676924</v>
      </c>
      <c r="R27" s="113">
        <f>CO2eq!Q431</f>
        <v>4.5986968142634002</v>
      </c>
      <c r="S27" s="113">
        <f>CO2eq!R431</f>
        <v>4.5225163490390221</v>
      </c>
      <c r="T27" s="113">
        <f>CO2eq!S431</f>
        <v>4.606322550522421</v>
      </c>
      <c r="U27" s="113">
        <f>CO2eq!T431</f>
        <v>4.6925952238181159</v>
      </c>
      <c r="V27" s="113">
        <f>CO2eq!U431</f>
        <v>4.7213906628036746</v>
      </c>
      <c r="W27" s="113">
        <f>CO2eq!V431</f>
        <v>4.5031912036519195</v>
      </c>
      <c r="X27" s="113">
        <f>CO2eq!W431</f>
        <v>4.28773270978939</v>
      </c>
      <c r="Y27" s="113">
        <f>CO2eq!X431</f>
        <v>4.3396506647885671</v>
      </c>
      <c r="Z27" s="113">
        <f>CO2eq!Y431</f>
        <v>4.6086414855963032</v>
      </c>
      <c r="AA27" s="113">
        <f>CO2eq!Z431</f>
        <v>4.8519507146807515</v>
      </c>
      <c r="AB27" s="113">
        <f>CO2eq!AA431</f>
        <v>4.8741876681850114</v>
      </c>
      <c r="AC27" s="113">
        <f>CO2eq!AB431</f>
        <v>5.9899975945237625</v>
      </c>
      <c r="AD27" s="113">
        <f>CO2eq!AC431</f>
        <v>5.6563950151882203</v>
      </c>
      <c r="AE27" s="113">
        <f>CO2eq!AD431</f>
        <v>5.6110223881371377</v>
      </c>
      <c r="AF27" s="113">
        <f>CO2eq!AE431</f>
        <v>6.5000137967960114</v>
      </c>
    </row>
    <row r="28" spans="1:32" x14ac:dyDescent="0.25">
      <c r="A28" s="6">
        <v>1</v>
      </c>
      <c r="B28" s="13" t="s">
        <v>882</v>
      </c>
      <c r="C28" s="13" t="s">
        <v>875</v>
      </c>
      <c r="D28" s="113">
        <f>CO2eq!C434</f>
        <v>41.744448153239048</v>
      </c>
      <c r="E28" s="113">
        <f>CO2eq!D434</f>
        <v>42.134094844310603</v>
      </c>
      <c r="F28" s="113">
        <f>CO2eq!E434</f>
        <v>71.673570262449857</v>
      </c>
      <c r="G28" s="113">
        <f>CO2eq!F434</f>
        <v>72.135211537991012</v>
      </c>
      <c r="H28" s="113">
        <f>CO2eq!G434</f>
        <v>73.173534680752027</v>
      </c>
      <c r="I28" s="113">
        <f>CO2eq!H434</f>
        <v>75.063935194365939</v>
      </c>
      <c r="J28" s="113">
        <f>CO2eq!I434</f>
        <v>71.19214462176248</v>
      </c>
      <c r="K28" s="113">
        <f>CO2eq!J434</f>
        <v>75.020511239697186</v>
      </c>
      <c r="L28" s="113">
        <f>CO2eq!K434</f>
        <v>77.789392692569209</v>
      </c>
      <c r="M28" s="113">
        <f>CO2eq!L434</f>
        <v>78.006092874621231</v>
      </c>
      <c r="N28" s="113">
        <f>CO2eq!M434</f>
        <v>80.753681875572696</v>
      </c>
      <c r="O28" s="113">
        <f>CO2eq!N434</f>
        <v>69.511470785917879</v>
      </c>
      <c r="P28" s="113">
        <f>CO2eq!O434</f>
        <v>55.48293427841007</v>
      </c>
      <c r="Q28" s="113">
        <f>CO2eq!P434</f>
        <v>60.364745362452986</v>
      </c>
      <c r="R28" s="113">
        <f>CO2eq!Q434</f>
        <v>70.361456247550393</v>
      </c>
      <c r="S28" s="113">
        <f>CO2eq!R434</f>
        <v>46.774088784829701</v>
      </c>
      <c r="T28" s="113">
        <f>CO2eq!S434</f>
        <v>55.14904967914827</v>
      </c>
      <c r="U28" s="113">
        <f>CO2eq!T434</f>
        <v>55.555003239129711</v>
      </c>
      <c r="V28" s="113">
        <f>CO2eq!U434</f>
        <v>53.986456943170261</v>
      </c>
      <c r="W28" s="113">
        <f>CO2eq!V434</f>
        <v>43.645229572605054</v>
      </c>
      <c r="X28" s="113">
        <f>CO2eq!W434</f>
        <v>49.860841434886844</v>
      </c>
      <c r="Y28" s="113">
        <f>CO2eq!X434</f>
        <v>49.179365718454605</v>
      </c>
      <c r="Z28" s="113">
        <f>CO2eq!Y434</f>
        <v>45.543065052792684</v>
      </c>
      <c r="AA28" s="113">
        <f>CO2eq!Z434</f>
        <v>45.719466338907026</v>
      </c>
      <c r="AB28" s="113">
        <f>CO2eq!AA434</f>
        <v>56.644007618897518</v>
      </c>
      <c r="AC28" s="113">
        <f>CO2eq!AB434</f>
        <v>64.25175506204144</v>
      </c>
      <c r="AD28" s="113">
        <f>CO2eq!AC434</f>
        <v>58.115697728583186</v>
      </c>
      <c r="AE28" s="113">
        <f>CO2eq!AD434</f>
        <v>59.614927605776892</v>
      </c>
      <c r="AF28" s="113">
        <f>CO2eq!AE434</f>
        <v>63.623586299269085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1.6583362353755278</v>
      </c>
      <c r="E29" s="32">
        <f t="shared" si="6"/>
        <v>1.652732925615618</v>
      </c>
      <c r="F29" s="32">
        <f t="shared" si="6"/>
        <v>1.7367559618098334</v>
      </c>
      <c r="G29" s="32">
        <f t="shared" si="6"/>
        <v>1.7467986133974209</v>
      </c>
      <c r="H29" s="32">
        <f t="shared" si="6"/>
        <v>2.0124455430897874</v>
      </c>
      <c r="I29" s="32">
        <f t="shared" si="6"/>
        <v>2.2771213350233959</v>
      </c>
      <c r="J29" s="32">
        <f t="shared" si="6"/>
        <v>2.8571679499802118</v>
      </c>
      <c r="K29" s="32">
        <f t="shared" si="6"/>
        <v>4.038585324399075</v>
      </c>
      <c r="L29" s="32">
        <f t="shared" si="6"/>
        <v>4.1253285684840622</v>
      </c>
      <c r="M29" s="32">
        <f t="shared" si="6"/>
        <v>5.5860802051500205</v>
      </c>
      <c r="N29" s="32">
        <f t="shared" si="6"/>
        <v>7.3236412112956266</v>
      </c>
      <c r="O29" s="32">
        <f t="shared" si="6"/>
        <v>10.437424504769925</v>
      </c>
      <c r="P29" s="32">
        <f t="shared" si="6"/>
        <v>10.898620366944327</v>
      </c>
      <c r="Q29" s="32">
        <f t="shared" si="6"/>
        <v>14.637084850002937</v>
      </c>
      <c r="R29" s="32">
        <f t="shared" si="6"/>
        <v>17.823555466436893</v>
      </c>
      <c r="S29" s="32">
        <f t="shared" si="6"/>
        <v>22.538347376828892</v>
      </c>
      <c r="T29" s="32">
        <f t="shared" si="6"/>
        <v>26.209535656953861</v>
      </c>
      <c r="U29" s="32">
        <f t="shared" si="6"/>
        <v>33.752601698759229</v>
      </c>
      <c r="V29" s="32">
        <f t="shared" si="6"/>
        <v>45.563089614246088</v>
      </c>
      <c r="W29" s="32">
        <f t="shared" si="6"/>
        <v>51.866322753661919</v>
      </c>
      <c r="X29" s="32">
        <f t="shared" si="6"/>
        <v>61.797723416914373</v>
      </c>
      <c r="Y29" s="32">
        <f t="shared" si="6"/>
        <v>76.786844992948204</v>
      </c>
      <c r="Z29" s="32">
        <f t="shared" si="6"/>
        <v>95.506247262023336</v>
      </c>
      <c r="AA29" s="32">
        <f t="shared" si="6"/>
        <v>104.1236402531858</v>
      </c>
      <c r="AB29" s="32">
        <f t="shared" si="6"/>
        <v>125.33474722068391</v>
      </c>
      <c r="AC29" s="32">
        <f t="shared" si="6"/>
        <v>132.38394787388128</v>
      </c>
      <c r="AD29" s="32">
        <f t="shared" si="6"/>
        <v>148.98576419259481</v>
      </c>
      <c r="AE29" s="32">
        <f>AE30+AE31</f>
        <v>170.39606456536785</v>
      </c>
      <c r="AF29" s="32">
        <f>AF30+AF31</f>
        <v>203.89800888440669</v>
      </c>
    </row>
    <row r="30" spans="1:32" x14ac:dyDescent="0.25">
      <c r="A30" s="6">
        <v>1</v>
      </c>
      <c r="B30" s="13" t="s">
        <v>885</v>
      </c>
      <c r="C30" s="13" t="s">
        <v>845</v>
      </c>
      <c r="D30" s="113">
        <f>CO2eq!C112+CO2eq!C122+CO2eq!C141</f>
        <v>0</v>
      </c>
      <c r="E30" s="113">
        <f>CO2eq!D112+CO2eq!D122+CO2eq!D141</f>
        <v>0</v>
      </c>
      <c r="F30" s="113">
        <f>CO2eq!E112+CO2eq!E122+CO2eq!E141</f>
        <v>0</v>
      </c>
      <c r="G30" s="113">
        <f>CO2eq!F112+CO2eq!F122+CO2eq!F141</f>
        <v>0</v>
      </c>
      <c r="H30" s="113">
        <f>CO2eq!G112+CO2eq!G122+CO2eq!G141</f>
        <v>0</v>
      </c>
      <c r="I30" s="113">
        <f>CO2eq!H112+CO2eq!H122+CO2eq!H141</f>
        <v>0</v>
      </c>
      <c r="J30" s="113">
        <f>CO2eq!I112+CO2eq!I122+CO2eq!I141</f>
        <v>0</v>
      </c>
      <c r="K30" s="113">
        <f>CO2eq!J112+CO2eq!J122+CO2eq!J141</f>
        <v>0</v>
      </c>
      <c r="L30" s="113">
        <f>CO2eq!K112+CO2eq!K122+CO2eq!K141</f>
        <v>0</v>
      </c>
      <c r="M30" s="113">
        <f>CO2eq!L112+CO2eq!L122+CO2eq!L141</f>
        <v>0</v>
      </c>
      <c r="N30" s="113">
        <f>CO2eq!M112+CO2eq!M122+CO2eq!M141</f>
        <v>0</v>
      </c>
      <c r="O30" s="113">
        <f>CO2eq!N112+CO2eq!N122+CO2eq!N141</f>
        <v>0</v>
      </c>
      <c r="P30" s="113">
        <f>CO2eq!O112+CO2eq!O122+CO2eq!O141</f>
        <v>0</v>
      </c>
      <c r="Q30" s="113">
        <f>CO2eq!P112+CO2eq!P122+CO2eq!P141</f>
        <v>0</v>
      </c>
      <c r="R30" s="113">
        <f>CO2eq!Q112+CO2eq!Q122+CO2eq!Q141</f>
        <v>0</v>
      </c>
      <c r="S30" s="113">
        <f>CO2eq!R112+CO2eq!R122+CO2eq!R141</f>
        <v>0</v>
      </c>
      <c r="T30" s="113">
        <f>CO2eq!S112+CO2eq!S122+CO2eq!S141</f>
        <v>0</v>
      </c>
      <c r="U30" s="113">
        <f>CO2eq!T112+CO2eq!T122+CO2eq!T141</f>
        <v>0</v>
      </c>
      <c r="V30" s="113">
        <f>CO2eq!U112+CO2eq!U122+CO2eq!U141</f>
        <v>0</v>
      </c>
      <c r="W30" s="113">
        <f>CO2eq!V112+CO2eq!V122+CO2eq!V141</f>
        <v>0</v>
      </c>
      <c r="X30" s="113">
        <f>CO2eq!W112+CO2eq!W122+CO2eq!W141</f>
        <v>0</v>
      </c>
      <c r="Y30" s="113">
        <f>CO2eq!X112+CO2eq!X122+CO2eq!X141</f>
        <v>0</v>
      </c>
      <c r="Z30" s="113">
        <f>CO2eq!Y112+CO2eq!Y122+CO2eq!Y141</f>
        <v>0</v>
      </c>
      <c r="AA30" s="113">
        <f>CO2eq!Z112+CO2eq!Z122+CO2eq!Z141</f>
        <v>0</v>
      </c>
      <c r="AB30" s="113">
        <f>CO2eq!AA112+CO2eq!AA122+CO2eq!AA141</f>
        <v>1.2512555628781723</v>
      </c>
      <c r="AC30" s="113">
        <f>CO2eq!AB112+CO2eq!AB122+CO2eq!AB141</f>
        <v>1.3381349868624695</v>
      </c>
      <c r="AD30" s="113">
        <f>CO2eq!AC112+CO2eq!AC122+CO2eq!AC141</f>
        <v>5.6584006588160443E-3</v>
      </c>
      <c r="AE30" s="113">
        <f>CO2eq!AD112+CO2eq!AD122+CO2eq!AD141</f>
        <v>4.6412037644371776E-3</v>
      </c>
      <c r="AF30" s="113">
        <f>CO2eq!AE112+CO2eq!AE122+CO2eq!AE141</f>
        <v>0.1173818144441194</v>
      </c>
    </row>
    <row r="31" spans="1:32" x14ac:dyDescent="0.25">
      <c r="A31" s="6">
        <v>1</v>
      </c>
      <c r="B31" s="13" t="s">
        <v>887</v>
      </c>
      <c r="C31" s="13" t="s">
        <v>854</v>
      </c>
      <c r="D31" s="113">
        <f>CO2eq!C149+CO2eq!C160+CO2eq!C173+CO2eq!C187</f>
        <v>1.6583362353755278</v>
      </c>
      <c r="E31" s="113">
        <f>CO2eq!D149+CO2eq!D160+CO2eq!D173+CO2eq!D187</f>
        <v>1.652732925615618</v>
      </c>
      <c r="F31" s="113">
        <f>CO2eq!E149+CO2eq!E160+CO2eq!E173+CO2eq!E187</f>
        <v>1.7367559618098334</v>
      </c>
      <c r="G31" s="113">
        <f>CO2eq!F149+CO2eq!F160+CO2eq!F173+CO2eq!F187</f>
        <v>1.7467986133974209</v>
      </c>
      <c r="H31" s="113">
        <f>CO2eq!G149+CO2eq!G160+CO2eq!G173+CO2eq!G187</f>
        <v>2.0124455430897874</v>
      </c>
      <c r="I31" s="113">
        <f>CO2eq!H149+CO2eq!H160+CO2eq!H173+CO2eq!H187</f>
        <v>2.2771213350233959</v>
      </c>
      <c r="J31" s="113">
        <f>CO2eq!I149+CO2eq!I160+CO2eq!I173+CO2eq!I187</f>
        <v>2.8571679499802118</v>
      </c>
      <c r="K31" s="113">
        <f>CO2eq!J149+CO2eq!J160+CO2eq!J173+CO2eq!J187</f>
        <v>4.038585324399075</v>
      </c>
      <c r="L31" s="113">
        <f>CO2eq!K149+CO2eq!K160+CO2eq!K173+CO2eq!K187</f>
        <v>4.1253285684840622</v>
      </c>
      <c r="M31" s="113">
        <f>CO2eq!L149+CO2eq!L160+CO2eq!L173+CO2eq!L187</f>
        <v>5.5860802051500205</v>
      </c>
      <c r="N31" s="113">
        <f>CO2eq!M149+CO2eq!M160+CO2eq!M173+CO2eq!M187</f>
        <v>7.3236412112956266</v>
      </c>
      <c r="O31" s="113">
        <f>CO2eq!N149+CO2eq!N160+CO2eq!N173+CO2eq!N187</f>
        <v>10.437424504769925</v>
      </c>
      <c r="P31" s="113">
        <f>CO2eq!O149+CO2eq!O160+CO2eq!O173+CO2eq!O187</f>
        <v>10.898620366944327</v>
      </c>
      <c r="Q31" s="113">
        <f>CO2eq!P149+CO2eq!P160+CO2eq!P173+CO2eq!P187</f>
        <v>14.637084850002937</v>
      </c>
      <c r="R31" s="113">
        <f>CO2eq!Q149+CO2eq!Q160+CO2eq!Q173+CO2eq!Q187</f>
        <v>17.823555466436893</v>
      </c>
      <c r="S31" s="113">
        <f>CO2eq!R149+CO2eq!R160+CO2eq!R173+CO2eq!R187</f>
        <v>22.538347376828892</v>
      </c>
      <c r="T31" s="113">
        <f>CO2eq!S149+CO2eq!S160+CO2eq!S173+CO2eq!S187</f>
        <v>26.209535656953861</v>
      </c>
      <c r="U31" s="113">
        <f>CO2eq!T149+CO2eq!T160+CO2eq!T173+CO2eq!T187</f>
        <v>33.752601698759229</v>
      </c>
      <c r="V31" s="113">
        <f>CO2eq!U149+CO2eq!U160+CO2eq!U173+CO2eq!U187</f>
        <v>45.563089614246088</v>
      </c>
      <c r="W31" s="113">
        <f>CO2eq!V149+CO2eq!V160+CO2eq!V173+CO2eq!V187</f>
        <v>51.866322753661919</v>
      </c>
      <c r="X31" s="113">
        <f>CO2eq!W149+CO2eq!W160+CO2eq!W173+CO2eq!W187</f>
        <v>61.797723416914373</v>
      </c>
      <c r="Y31" s="113">
        <f>CO2eq!X149+CO2eq!X160+CO2eq!X173+CO2eq!X187</f>
        <v>76.786844992948204</v>
      </c>
      <c r="Z31" s="113">
        <f>CO2eq!Y149+CO2eq!Y160+CO2eq!Y173+CO2eq!Y187</f>
        <v>95.506247262023336</v>
      </c>
      <c r="AA31" s="113">
        <f>CO2eq!Z149+CO2eq!Z160+CO2eq!Z173+CO2eq!Z187</f>
        <v>104.1236402531858</v>
      </c>
      <c r="AB31" s="113">
        <f>CO2eq!AA149+CO2eq!AA160+CO2eq!AA173+CO2eq!AA187</f>
        <v>124.08349165780574</v>
      </c>
      <c r="AC31" s="113">
        <f>CO2eq!AB149+CO2eq!AB160+CO2eq!AB173+CO2eq!AB187</f>
        <v>131.04581288701883</v>
      </c>
      <c r="AD31" s="113">
        <f>CO2eq!AC149+CO2eq!AC160+CO2eq!AC173+CO2eq!AC187</f>
        <v>148.98010579193601</v>
      </c>
      <c r="AE31" s="113">
        <f>CO2eq!AD149+CO2eq!AD160+CO2eq!AD173+CO2eq!AD187</f>
        <v>170.39142336160342</v>
      </c>
      <c r="AF31" s="113">
        <f>CO2eq!AE149+CO2eq!AE160+CO2eq!AE173+CO2eq!AE187</f>
        <v>203.78062706996258</v>
      </c>
    </row>
    <row r="32" spans="1:32" x14ac:dyDescent="0.25">
      <c r="A32" s="6">
        <v>1</v>
      </c>
      <c r="B32" s="6" t="s">
        <v>888</v>
      </c>
      <c r="C32" s="31" t="s">
        <v>844</v>
      </c>
      <c r="D32" s="32">
        <f t="shared" ref="D32:AF32" si="7">SUM(D33:D34)</f>
        <v>550.22165316972314</v>
      </c>
      <c r="E32" s="32">
        <f t="shared" si="7"/>
        <v>586.47830879432877</v>
      </c>
      <c r="F32" s="32">
        <f t="shared" si="7"/>
        <v>613.3405624311041</v>
      </c>
      <c r="G32" s="32">
        <f t="shared" si="7"/>
        <v>585.12717704659667</v>
      </c>
      <c r="H32" s="32">
        <f t="shared" si="7"/>
        <v>603.02011380221893</v>
      </c>
      <c r="I32" s="32">
        <f t="shared" si="7"/>
        <v>625.82732585485132</v>
      </c>
      <c r="J32" s="32">
        <f t="shared" si="7"/>
        <v>643.322579989524</v>
      </c>
      <c r="K32" s="32">
        <f t="shared" si="7"/>
        <v>633.24267539119717</v>
      </c>
      <c r="L32" s="32">
        <f t="shared" si="7"/>
        <v>675.25784617473323</v>
      </c>
      <c r="M32" s="32">
        <f t="shared" si="7"/>
        <v>709.02383417997635</v>
      </c>
      <c r="N32" s="32">
        <f t="shared" si="7"/>
        <v>728.16015441136392</v>
      </c>
      <c r="O32" s="32">
        <f t="shared" si="7"/>
        <v>751.00541614187966</v>
      </c>
      <c r="P32" s="32">
        <f t="shared" si="7"/>
        <v>805.68808084322598</v>
      </c>
      <c r="Q32" s="32">
        <f t="shared" si="7"/>
        <v>713.76537820382566</v>
      </c>
      <c r="R32" s="32">
        <f t="shared" si="7"/>
        <v>686.54973690738893</v>
      </c>
      <c r="S32" s="32">
        <f t="shared" si="7"/>
        <v>707.22966715664097</v>
      </c>
      <c r="T32" s="32">
        <f t="shared" si="7"/>
        <v>688.58994071993425</v>
      </c>
      <c r="U32" s="32">
        <f t="shared" si="7"/>
        <v>733.34728314900462</v>
      </c>
      <c r="V32" s="32">
        <f t="shared" si="7"/>
        <v>722.74667406843923</v>
      </c>
      <c r="W32" s="32">
        <f t="shared" si="7"/>
        <v>717.59258942774159</v>
      </c>
      <c r="X32" s="32">
        <f t="shared" si="7"/>
        <v>707.97771085949125</v>
      </c>
      <c r="Y32" s="32">
        <f t="shared" si="7"/>
        <v>289.90146004518533</v>
      </c>
      <c r="Z32" s="32">
        <f t="shared" si="7"/>
        <v>179.56000432896062</v>
      </c>
      <c r="AA32" s="32">
        <f t="shared" si="7"/>
        <v>165.10417949625483</v>
      </c>
      <c r="AB32" s="32">
        <f t="shared" si="7"/>
        <v>168.72337083934471</v>
      </c>
      <c r="AC32" s="32">
        <f t="shared" si="7"/>
        <v>147.4228996718806</v>
      </c>
      <c r="AD32" s="32">
        <f t="shared" si="7"/>
        <v>169.63497521753609</v>
      </c>
      <c r="AE32" s="32">
        <f t="shared" si="7"/>
        <v>259.01838520840516</v>
      </c>
      <c r="AF32" s="32">
        <f t="shared" si="7"/>
        <v>230.11919133187615</v>
      </c>
    </row>
    <row r="33" spans="1:32" x14ac:dyDescent="0.25">
      <c r="A33" s="6">
        <v>1</v>
      </c>
      <c r="B33" s="13" t="s">
        <v>889</v>
      </c>
      <c r="C33" s="13" t="s">
        <v>391</v>
      </c>
      <c r="D33" s="113">
        <f>CO2eq!C659</f>
        <v>329.97457875881179</v>
      </c>
      <c r="E33" s="113">
        <f>CO2eq!D659</f>
        <v>322.89413511711803</v>
      </c>
      <c r="F33" s="113">
        <f>CO2eq!E659</f>
        <v>334.07051726378029</v>
      </c>
      <c r="G33" s="113">
        <f>CO2eq!F659</f>
        <v>340.47623391729087</v>
      </c>
      <c r="H33" s="113">
        <f>CO2eq!G659</f>
        <v>337.90044986588441</v>
      </c>
      <c r="I33" s="113">
        <f>CO2eq!H659</f>
        <v>343.92831782135443</v>
      </c>
      <c r="J33" s="113">
        <f>CO2eq!I659</f>
        <v>343.36631247972679</v>
      </c>
      <c r="K33" s="113">
        <f>CO2eq!J659</f>
        <v>342.38458315245845</v>
      </c>
      <c r="L33" s="113">
        <f>CO2eq!K659</f>
        <v>345.15622854775478</v>
      </c>
      <c r="M33" s="113">
        <f>CO2eq!L659</f>
        <v>358.58488789058214</v>
      </c>
      <c r="N33" s="113">
        <f>CO2eq!M659</f>
        <v>351.01352230674735</v>
      </c>
      <c r="O33" s="113">
        <f>CO2eq!N659</f>
        <v>356.91431898069027</v>
      </c>
      <c r="P33" s="113">
        <f>CO2eq!O659</f>
        <v>370.53610699162448</v>
      </c>
      <c r="Q33" s="113">
        <f>CO2eq!P659</f>
        <v>362.86053948917527</v>
      </c>
      <c r="R33" s="113">
        <f>CO2eq!Q659</f>
        <v>389.36895416933424</v>
      </c>
      <c r="S33" s="113">
        <f>CO2eq!R659</f>
        <v>372.37497171596999</v>
      </c>
      <c r="T33" s="113">
        <f>CO2eq!S659</f>
        <v>383.55415124440935</v>
      </c>
      <c r="U33" s="113">
        <f>CO2eq!T659</f>
        <v>400.88963433993297</v>
      </c>
      <c r="V33" s="113">
        <f>CO2eq!U659</f>
        <v>415.25384819013829</v>
      </c>
      <c r="W33" s="113">
        <f>CO2eq!V659</f>
        <v>416.82564759224641</v>
      </c>
      <c r="X33" s="113">
        <f>CO2eq!W659</f>
        <v>420.75686610875579</v>
      </c>
      <c r="Y33" s="113">
        <f>CO2eq!X659</f>
        <v>377.43553173391177</v>
      </c>
      <c r="Z33" s="113">
        <f>CO2eq!Y659</f>
        <v>345.46003598604096</v>
      </c>
      <c r="AA33" s="113">
        <f>CO2eq!Z659</f>
        <v>338.96709132247923</v>
      </c>
      <c r="AB33" s="113">
        <f>CO2eq!AA659</f>
        <v>336.45709036261576</v>
      </c>
      <c r="AC33" s="113">
        <f>CO2eq!AB659</f>
        <v>332.95530939121721</v>
      </c>
      <c r="AD33" s="113">
        <f>CO2eq!AC659</f>
        <v>340.20954012791969</v>
      </c>
      <c r="AE33" s="113">
        <f>CO2eq!AD659</f>
        <v>354.6214652044734</v>
      </c>
      <c r="AF33" s="113">
        <f>CO2eq!AE659</f>
        <v>368.88780827727641</v>
      </c>
    </row>
    <row r="34" spans="1:32" x14ac:dyDescent="0.25">
      <c r="A34" s="6">
        <v>1</v>
      </c>
      <c r="B34" s="13" t="s">
        <v>890</v>
      </c>
      <c r="C34" s="13" t="s">
        <v>744</v>
      </c>
      <c r="D34" s="113">
        <f>CO2eq!C660</f>
        <v>220.24707441091132</v>
      </c>
      <c r="E34" s="113">
        <f>CO2eq!D660</f>
        <v>263.58417367721074</v>
      </c>
      <c r="F34" s="113">
        <f>CO2eq!E660</f>
        <v>279.27004516732381</v>
      </c>
      <c r="G34" s="113">
        <f>CO2eq!F660</f>
        <v>244.65094312930574</v>
      </c>
      <c r="H34" s="113">
        <f>CO2eq!G660</f>
        <v>265.11966393633446</v>
      </c>
      <c r="I34" s="113">
        <f>CO2eq!H660</f>
        <v>281.89900803349695</v>
      </c>
      <c r="J34" s="113">
        <f>CO2eq!I660</f>
        <v>299.95626750979727</v>
      </c>
      <c r="K34" s="113">
        <f>CO2eq!J660</f>
        <v>290.85809223873872</v>
      </c>
      <c r="L34" s="113">
        <f>CO2eq!K660</f>
        <v>330.10161762697851</v>
      </c>
      <c r="M34" s="113">
        <f>CO2eq!L660</f>
        <v>350.43894628939415</v>
      </c>
      <c r="N34" s="113">
        <f>CO2eq!M660</f>
        <v>377.14663210461657</v>
      </c>
      <c r="O34" s="113">
        <f>CO2eq!N660</f>
        <v>394.0910971611894</v>
      </c>
      <c r="P34" s="113">
        <f>CO2eq!O660</f>
        <v>435.1519738516015</v>
      </c>
      <c r="Q34" s="113">
        <f>CO2eq!P660</f>
        <v>350.9048387146504</v>
      </c>
      <c r="R34" s="113">
        <f>CO2eq!Q660</f>
        <v>297.18078273805475</v>
      </c>
      <c r="S34" s="113">
        <f>CO2eq!R660</f>
        <v>334.85469544067092</v>
      </c>
      <c r="T34" s="113">
        <f>CO2eq!S660</f>
        <v>305.03578947552489</v>
      </c>
      <c r="U34" s="113">
        <f>CO2eq!T660</f>
        <v>332.4576488090716</v>
      </c>
      <c r="V34" s="113">
        <f>CO2eq!U660</f>
        <v>307.49282587830095</v>
      </c>
      <c r="W34" s="113">
        <f>CO2eq!V660</f>
        <v>300.76694183549517</v>
      </c>
      <c r="X34" s="113">
        <f>CO2eq!W660</f>
        <v>287.22084475073541</v>
      </c>
      <c r="Y34" s="113">
        <f>CO2eq!X660</f>
        <v>-87.534071688726428</v>
      </c>
      <c r="Z34" s="113">
        <f>CO2eq!Y660</f>
        <v>-165.90003165708035</v>
      </c>
      <c r="AA34" s="113">
        <f>CO2eq!Z660</f>
        <v>-173.8629118262244</v>
      </c>
      <c r="AB34" s="113">
        <f>CO2eq!AA660</f>
        <v>-167.73371952327105</v>
      </c>
      <c r="AC34" s="113">
        <f>CO2eq!AB660</f>
        <v>-185.53240971933661</v>
      </c>
      <c r="AD34" s="113">
        <f>CO2eq!AC660</f>
        <v>-170.5745649103836</v>
      </c>
      <c r="AE34" s="113">
        <f>CO2eq!AD660</f>
        <v>-95.603079996068232</v>
      </c>
      <c r="AF34" s="113">
        <f>CO2eq!AE660</f>
        <v>-138.76861694540025</v>
      </c>
    </row>
    <row r="35" spans="1:32" x14ac:dyDescent="0.25">
      <c r="A35" s="6">
        <v>2</v>
      </c>
      <c r="B35" s="6" t="s">
        <v>838</v>
      </c>
      <c r="C35" s="31" t="s">
        <v>847</v>
      </c>
      <c r="D35" s="32">
        <f t="shared" ref="D35:AD35" si="8">SUM(D36:D39)+D42</f>
        <v>149.58440668095508</v>
      </c>
      <c r="E35" s="32">
        <f t="shared" si="8"/>
        <v>101.05131252397594</v>
      </c>
      <c r="F35" s="32">
        <f t="shared" si="8"/>
        <v>63.341899378093508</v>
      </c>
      <c r="G35" s="32">
        <f t="shared" si="8"/>
        <v>68.732284188506057</v>
      </c>
      <c r="H35" s="32">
        <f t="shared" si="8"/>
        <v>110.02972506780341</v>
      </c>
      <c r="I35" s="32">
        <f t="shared" si="8"/>
        <v>143.30575064906742</v>
      </c>
      <c r="J35" s="32">
        <f t="shared" si="8"/>
        <v>252.35027091683028</v>
      </c>
      <c r="K35" s="32">
        <f t="shared" si="8"/>
        <v>358.09249596308524</v>
      </c>
      <c r="L35" s="32">
        <f t="shared" si="8"/>
        <v>441.16162413198833</v>
      </c>
      <c r="M35" s="32">
        <f t="shared" si="8"/>
        <v>613.21210120458181</v>
      </c>
      <c r="N35" s="32">
        <f t="shared" si="8"/>
        <v>425.69693333783192</v>
      </c>
      <c r="O35" s="32">
        <f t="shared" si="8"/>
        <v>344.41491849224735</v>
      </c>
      <c r="P35" s="32">
        <f t="shared" si="8"/>
        <v>351.56705017479436</v>
      </c>
      <c r="Q35" s="32">
        <f t="shared" si="8"/>
        <v>472.48604639526047</v>
      </c>
      <c r="R35" s="32">
        <f t="shared" si="8"/>
        <v>601.52016107181214</v>
      </c>
      <c r="S35" s="32">
        <f t="shared" si="8"/>
        <v>456.15750548976803</v>
      </c>
      <c r="T35" s="32">
        <f t="shared" si="8"/>
        <v>502.250976819529</v>
      </c>
      <c r="U35" s="32">
        <f t="shared" si="8"/>
        <v>848.6728675144077</v>
      </c>
      <c r="V35" s="32">
        <f t="shared" si="8"/>
        <v>808.18911308402505</v>
      </c>
      <c r="W35" s="32">
        <f t="shared" si="8"/>
        <v>749.53731817549055</v>
      </c>
      <c r="X35" s="32">
        <f t="shared" si="8"/>
        <v>937.66660725886777</v>
      </c>
      <c r="Y35" s="32">
        <f t="shared" si="8"/>
        <v>1047.6549873152555</v>
      </c>
      <c r="Z35" s="32">
        <f t="shared" si="8"/>
        <v>1149.8208971408128</v>
      </c>
      <c r="AA35" s="32">
        <f t="shared" si="8"/>
        <v>1308.51577717634</v>
      </c>
      <c r="AB35" s="32">
        <f t="shared" si="8"/>
        <v>1132.5810349495446</v>
      </c>
      <c r="AC35" s="32">
        <f t="shared" si="8"/>
        <v>1207.2718606204944</v>
      </c>
      <c r="AD35" s="32">
        <f t="shared" si="8"/>
        <v>1292.7982872194161</v>
      </c>
      <c r="AE35" s="32">
        <f>SUM(AE36:AE39)+AE42</f>
        <v>1013.0915756189643</v>
      </c>
      <c r="AF35" s="32">
        <f>SUM(AF36:AF39)+AF42</f>
        <v>1360.9271391806978</v>
      </c>
    </row>
    <row r="36" spans="1:32" x14ac:dyDescent="0.25">
      <c r="A36" s="6">
        <v>2</v>
      </c>
      <c r="B36" s="13" t="s">
        <v>839</v>
      </c>
      <c r="C36" s="13" t="s">
        <v>852</v>
      </c>
      <c r="D36" s="113">
        <v>6.0416811162720165</v>
      </c>
      <c r="E36" s="113">
        <v>23.844132212593941</v>
      </c>
      <c r="F36" s="113">
        <v>14.716511130799844</v>
      </c>
      <c r="G36" s="113">
        <v>16.548740789748884</v>
      </c>
      <c r="H36" s="113">
        <v>26.974463743462412</v>
      </c>
      <c r="I36" s="113">
        <v>33.696719230033708</v>
      </c>
      <c r="J36" s="113">
        <v>57.62767858546885</v>
      </c>
      <c r="K36" s="113">
        <v>55.195731482087048</v>
      </c>
      <c r="L36" s="113">
        <v>68.554088086526605</v>
      </c>
      <c r="M36" s="113">
        <v>86.901670206226868</v>
      </c>
      <c r="N36" s="113">
        <v>60.050135390414098</v>
      </c>
      <c r="O36" s="113">
        <v>50.984361830367654</v>
      </c>
      <c r="P36" s="113">
        <v>52.186602591340531</v>
      </c>
      <c r="Q36" s="113">
        <v>63.869113667308774</v>
      </c>
      <c r="R36" s="113">
        <v>82.254314277592883</v>
      </c>
      <c r="S36" s="113">
        <v>65.012842436806253</v>
      </c>
      <c r="T36" s="113">
        <v>71.459214044355306</v>
      </c>
      <c r="U36" s="113">
        <v>119.9261785838079</v>
      </c>
      <c r="V36" s="113">
        <v>109.55669149663926</v>
      </c>
      <c r="W36" s="113">
        <v>100.78816088986009</v>
      </c>
      <c r="X36" s="113">
        <v>127.22886182758215</v>
      </c>
      <c r="Y36" s="113">
        <v>140.28453740488567</v>
      </c>
      <c r="Z36" s="113">
        <v>153.1774157560375</v>
      </c>
      <c r="AA36" s="113">
        <v>180.81800341282295</v>
      </c>
      <c r="AB36" s="113">
        <v>158.1594143256535</v>
      </c>
      <c r="AC36" s="113">
        <v>151.03703714689345</v>
      </c>
      <c r="AD36" s="113">
        <v>180.78166177969101</v>
      </c>
      <c r="AE36" s="113">
        <v>151.97947954424447</v>
      </c>
      <c r="AF36" s="113">
        <v>235.30169535729482</v>
      </c>
    </row>
    <row r="37" spans="1:32" x14ac:dyDescent="0.25">
      <c r="A37" s="6">
        <v>2</v>
      </c>
      <c r="B37" s="13" t="s">
        <v>842</v>
      </c>
      <c r="C37" s="13" t="s">
        <v>858</v>
      </c>
      <c r="D37" s="113">
        <v>32.832384178170877</v>
      </c>
      <c r="E37" s="113">
        <v>3.3996072481432518</v>
      </c>
      <c r="F37" s="113">
        <v>2.098225150807671</v>
      </c>
      <c r="G37" s="113">
        <v>2.3594576072162248</v>
      </c>
      <c r="H37" s="113">
        <v>3.8459182175066462</v>
      </c>
      <c r="I37" s="113">
        <v>4.8043522788623392</v>
      </c>
      <c r="J37" s="113">
        <v>8.2163390164962031</v>
      </c>
      <c r="K37" s="113">
        <v>32.215651566591696</v>
      </c>
      <c r="L37" s="113">
        <v>40.678988529497488</v>
      </c>
      <c r="M37" s="113">
        <v>52.456338120003352</v>
      </c>
      <c r="N37" s="113">
        <v>38.508897616913316</v>
      </c>
      <c r="O37" s="113">
        <v>32.670141426726282</v>
      </c>
      <c r="P37" s="113">
        <v>33.993970298186127</v>
      </c>
      <c r="Q37" s="113">
        <v>44.472653402995107</v>
      </c>
      <c r="R37" s="113">
        <v>61.623906677587541</v>
      </c>
      <c r="S37" s="113">
        <v>48.857397176631792</v>
      </c>
      <c r="T37" s="113">
        <v>54.815303679669846</v>
      </c>
      <c r="U37" s="113">
        <v>88.483119583189605</v>
      </c>
      <c r="V37" s="113">
        <v>84.039827738419191</v>
      </c>
      <c r="W37" s="113">
        <v>79.197010341476727</v>
      </c>
      <c r="X37" s="113">
        <v>107.73212622608271</v>
      </c>
      <c r="Y37" s="113">
        <v>120.77575920704624</v>
      </c>
      <c r="Z37" s="113">
        <v>123.41379773292907</v>
      </c>
      <c r="AA37" s="113">
        <v>159.50296952823746</v>
      </c>
      <c r="AB37" s="113">
        <v>140.96693524515257</v>
      </c>
      <c r="AC37" s="113">
        <v>139.14686697764313</v>
      </c>
      <c r="AD37" s="113">
        <v>205.97462298008091</v>
      </c>
      <c r="AE37" s="113">
        <v>106.87824891720115</v>
      </c>
      <c r="AF37" s="113">
        <v>147.5425639894529</v>
      </c>
    </row>
    <row r="38" spans="1:32" x14ac:dyDescent="0.25">
      <c r="A38" s="6">
        <v>2</v>
      </c>
      <c r="B38" s="13" t="s">
        <v>846</v>
      </c>
      <c r="C38" s="13" t="s">
        <v>837</v>
      </c>
      <c r="D38" s="113">
        <v>109.87347758671447</v>
      </c>
      <c r="E38" s="113">
        <v>73.229183474293791</v>
      </c>
      <c r="F38" s="113">
        <v>46.156287987187909</v>
      </c>
      <c r="G38" s="113">
        <v>49.600641826631978</v>
      </c>
      <c r="H38" s="113">
        <v>78.630283295303897</v>
      </c>
      <c r="I38" s="113">
        <v>104.10193873837304</v>
      </c>
      <c r="J38" s="113">
        <v>185.12096134528934</v>
      </c>
      <c r="K38" s="113">
        <v>268.59489302269111</v>
      </c>
      <c r="L38" s="113">
        <v>329.81989247503208</v>
      </c>
      <c r="M38" s="113">
        <v>471.00168114324674</v>
      </c>
      <c r="N38" s="113">
        <v>325.156721299411</v>
      </c>
      <c r="O38" s="113">
        <v>259.52094692391034</v>
      </c>
      <c r="P38" s="113">
        <v>263.54684627754256</v>
      </c>
      <c r="Q38" s="113">
        <v>362.36111578488755</v>
      </c>
      <c r="R38" s="113">
        <v>455.46047549511383</v>
      </c>
      <c r="S38" s="113">
        <v>340.90225587276063</v>
      </c>
      <c r="T38" s="113">
        <v>374.05138805869859</v>
      </c>
      <c r="U38" s="113">
        <v>636.27585910842981</v>
      </c>
      <c r="V38" s="113">
        <v>611.39288172037254</v>
      </c>
      <c r="W38" s="113">
        <v>566.86817719664714</v>
      </c>
      <c r="X38" s="113">
        <v>700.39785119463534</v>
      </c>
      <c r="Y38" s="113">
        <v>783.20104888424271</v>
      </c>
      <c r="Z38" s="113">
        <v>868.35798891929858</v>
      </c>
      <c r="AA38" s="113">
        <v>963.04582912093804</v>
      </c>
      <c r="AB38" s="113">
        <v>829.60825468183873</v>
      </c>
      <c r="AC38" s="113">
        <v>911.52235760015526</v>
      </c>
      <c r="AD38" s="113">
        <v>902.06509505664405</v>
      </c>
      <c r="AE38" s="113">
        <v>751.078990866852</v>
      </c>
      <c r="AF38" s="113">
        <v>975.59955428353305</v>
      </c>
    </row>
    <row r="39" spans="1:32" x14ac:dyDescent="0.25">
      <c r="A39" s="6">
        <v>2</v>
      </c>
      <c r="B39" s="13" t="s">
        <v>849</v>
      </c>
      <c r="C39" s="13" t="s">
        <v>896</v>
      </c>
      <c r="D39" s="32">
        <f t="shared" ref="D39:AD39" si="9">D40+D41</f>
        <v>0.35000975903810644</v>
      </c>
      <c r="E39" s="32">
        <f t="shared" si="9"/>
        <v>0.16099105784087361</v>
      </c>
      <c r="F39" s="32">
        <f t="shared" si="9"/>
        <v>7.4537533910214712E-2</v>
      </c>
      <c r="G39" s="32">
        <f t="shared" si="9"/>
        <v>9.6802164076866898E-2</v>
      </c>
      <c r="H39" s="32">
        <f t="shared" si="9"/>
        <v>0.16693348924871473</v>
      </c>
      <c r="I39" s="32">
        <f t="shared" si="9"/>
        <v>0.21873692887296936</v>
      </c>
      <c r="J39" s="32">
        <f t="shared" si="9"/>
        <v>0.46500654475765152</v>
      </c>
      <c r="K39" s="32">
        <f t="shared" si="9"/>
        <v>0.65607600815577582</v>
      </c>
      <c r="L39" s="32">
        <f t="shared" si="9"/>
        <v>1.0696855132719996</v>
      </c>
      <c r="M39" s="32">
        <f t="shared" si="9"/>
        <v>1.1766617142478277</v>
      </c>
      <c r="N39" s="32">
        <f t="shared" si="9"/>
        <v>0.77316329436146392</v>
      </c>
      <c r="O39" s="32">
        <f t="shared" si="9"/>
        <v>0.41606039469257711</v>
      </c>
      <c r="P39" s="32">
        <f t="shared" si="9"/>
        <v>0.68697534402088956</v>
      </c>
      <c r="Q39" s="32">
        <f t="shared" si="9"/>
        <v>0.60558392408222217</v>
      </c>
      <c r="R39" s="32">
        <f t="shared" si="9"/>
        <v>1.0629488045331688</v>
      </c>
      <c r="S39" s="32">
        <f t="shared" si="9"/>
        <v>0.61704332841108378</v>
      </c>
      <c r="T39" s="32">
        <f t="shared" si="9"/>
        <v>0.73470056434969322</v>
      </c>
      <c r="U39" s="32">
        <f t="shared" si="9"/>
        <v>1.3980376348541586</v>
      </c>
      <c r="V39" s="32">
        <f t="shared" si="9"/>
        <v>1.3436783506563148</v>
      </c>
      <c r="W39" s="32">
        <f t="shared" si="9"/>
        <v>1.233171608401705</v>
      </c>
      <c r="X39" s="32">
        <f t="shared" si="9"/>
        <v>1.4765261678851449</v>
      </c>
      <c r="Y39" s="32">
        <f t="shared" si="9"/>
        <v>2.0174510250862578</v>
      </c>
      <c r="Z39" s="32">
        <f t="shared" si="9"/>
        <v>3.3003225698905982</v>
      </c>
      <c r="AA39" s="32">
        <f t="shared" si="9"/>
        <v>3.2283159228334717</v>
      </c>
      <c r="AB39" s="32">
        <f t="shared" si="9"/>
        <v>2.7688061371735602</v>
      </c>
      <c r="AC39" s="32">
        <f t="shared" si="9"/>
        <v>4.1937232587358402</v>
      </c>
      <c r="AD39" s="32">
        <f t="shared" si="9"/>
        <v>2.8400951239999994</v>
      </c>
      <c r="AE39" s="32">
        <f>AE40+AE41</f>
        <v>1.5682850131666666</v>
      </c>
      <c r="AF39" s="32">
        <f>AF40+AF41</f>
        <v>1.2942369072686819</v>
      </c>
    </row>
    <row r="40" spans="1:32" x14ac:dyDescent="0.25">
      <c r="A40" s="6">
        <v>2</v>
      </c>
      <c r="B40" s="13" t="s">
        <v>853</v>
      </c>
      <c r="C40" s="13" t="s">
        <v>891</v>
      </c>
      <c r="D40" s="113">
        <v>0</v>
      </c>
      <c r="E40" s="11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</row>
    <row r="41" spans="1:32" x14ac:dyDescent="0.25">
      <c r="A41" s="6">
        <v>2</v>
      </c>
      <c r="B41" s="13" t="s">
        <v>855</v>
      </c>
      <c r="C41" s="13" t="s">
        <v>848</v>
      </c>
      <c r="D41" s="113">
        <v>0.35000975903810644</v>
      </c>
      <c r="E41" s="113">
        <v>0.16099105784087361</v>
      </c>
      <c r="F41" s="113">
        <v>7.4537533910214712E-2</v>
      </c>
      <c r="G41" s="113">
        <v>9.6802164076866898E-2</v>
      </c>
      <c r="H41" s="113">
        <v>0.16693348924871473</v>
      </c>
      <c r="I41" s="113">
        <v>0.21873692887296936</v>
      </c>
      <c r="J41" s="113">
        <v>0.46500654475765152</v>
      </c>
      <c r="K41" s="113">
        <v>0.65607600815577582</v>
      </c>
      <c r="L41" s="113">
        <v>1.0696855132719996</v>
      </c>
      <c r="M41" s="113">
        <v>1.1766617142478277</v>
      </c>
      <c r="N41" s="113">
        <v>0.77316329436146392</v>
      </c>
      <c r="O41" s="113">
        <v>0.41606039469257711</v>
      </c>
      <c r="P41" s="113">
        <v>0.68697534402088956</v>
      </c>
      <c r="Q41" s="113">
        <v>0.60558392408222217</v>
      </c>
      <c r="R41" s="113">
        <v>1.0629488045331688</v>
      </c>
      <c r="S41" s="113">
        <v>0.61704332841108378</v>
      </c>
      <c r="T41" s="113">
        <v>0.73470056434969322</v>
      </c>
      <c r="U41" s="113">
        <v>1.3980376348541586</v>
      </c>
      <c r="V41" s="113">
        <v>1.3436783506563148</v>
      </c>
      <c r="W41" s="113">
        <v>1.233171608401705</v>
      </c>
      <c r="X41" s="113">
        <v>1.4765261678851449</v>
      </c>
      <c r="Y41" s="113">
        <v>2.0174510250862578</v>
      </c>
      <c r="Z41" s="113">
        <v>3.3003225698905982</v>
      </c>
      <c r="AA41" s="113">
        <v>3.2283159228334717</v>
      </c>
      <c r="AB41" s="113">
        <v>2.7688061371735602</v>
      </c>
      <c r="AC41" s="113">
        <v>4.1937232587358402</v>
      </c>
      <c r="AD41" s="113">
        <v>2.8400951239999994</v>
      </c>
      <c r="AE41" s="113">
        <v>1.5682850131666666</v>
      </c>
      <c r="AF41" s="113">
        <v>1.2942369072686819</v>
      </c>
    </row>
    <row r="42" spans="1:32" x14ac:dyDescent="0.25">
      <c r="A42" s="6">
        <v>2</v>
      </c>
      <c r="B42" s="13" t="s">
        <v>856</v>
      </c>
      <c r="C42" s="13" t="s">
        <v>886</v>
      </c>
      <c r="D42" s="113">
        <v>0.48685404075963545</v>
      </c>
      <c r="E42" s="113">
        <v>0.41739853110408748</v>
      </c>
      <c r="F42" s="113">
        <v>0.29633757538786604</v>
      </c>
      <c r="G42" s="113">
        <v>0.12664180083210189</v>
      </c>
      <c r="H42" s="113">
        <v>0.41212632228174145</v>
      </c>
      <c r="I42" s="113">
        <v>0.48400347292537454</v>
      </c>
      <c r="J42" s="113">
        <v>0.92028542481825648</v>
      </c>
      <c r="K42" s="113">
        <v>1.4301438835596603</v>
      </c>
      <c r="L42" s="113">
        <v>1.0389695276601405</v>
      </c>
      <c r="M42" s="113">
        <v>1.6757500208569813</v>
      </c>
      <c r="N42" s="113">
        <v>1.2080157367321001</v>
      </c>
      <c r="O42" s="113">
        <v>0.82340791655046308</v>
      </c>
      <c r="P42" s="113">
        <v>1.1526556637042409</v>
      </c>
      <c r="Q42" s="113">
        <v>1.1775796159868108</v>
      </c>
      <c r="R42" s="113">
        <v>1.1185158169847103</v>
      </c>
      <c r="S42" s="113">
        <v>0.76796667515828254</v>
      </c>
      <c r="T42" s="113">
        <v>1.1903704724555713</v>
      </c>
      <c r="U42" s="113">
        <v>2.5896726041262124</v>
      </c>
      <c r="V42" s="113">
        <v>1.8560337779378009</v>
      </c>
      <c r="W42" s="113">
        <v>1.450798139104956</v>
      </c>
      <c r="X42" s="113">
        <v>0.83124184268238743</v>
      </c>
      <c r="Y42" s="113">
        <v>1.3761907939945668</v>
      </c>
      <c r="Z42" s="113">
        <v>1.5713721626570547</v>
      </c>
      <c r="AA42" s="113">
        <v>1.9206591915080173</v>
      </c>
      <c r="AB42" s="113">
        <v>1.0776245597262017</v>
      </c>
      <c r="AC42" s="113">
        <v>1.3718756370666669</v>
      </c>
      <c r="AD42" s="113">
        <v>1.1368122789999999</v>
      </c>
      <c r="AE42" s="113">
        <v>1.5865712774999996</v>
      </c>
      <c r="AF42" s="113">
        <v>1.1890886431483061</v>
      </c>
    </row>
    <row r="43" spans="1:32" x14ac:dyDescent="0.25">
      <c r="A43" s="6">
        <v>2</v>
      </c>
      <c r="B43" s="6" t="s">
        <v>866</v>
      </c>
      <c r="C43" s="31" t="s">
        <v>851</v>
      </c>
      <c r="D43" s="32">
        <f t="shared" ref="D43:AD43" si="10">SUM(D44:D48)</f>
        <v>9.3210459754609949E-5</v>
      </c>
      <c r="E43" s="32">
        <f t="shared" si="10"/>
        <v>5.4640649551731431E-5</v>
      </c>
      <c r="F43" s="32">
        <f t="shared" si="10"/>
        <v>3.2707498461432256E-5</v>
      </c>
      <c r="G43" s="32">
        <f t="shared" si="10"/>
        <v>3.5662968996538172E-5</v>
      </c>
      <c r="H43" s="32">
        <f t="shared" si="10"/>
        <v>5.3291409885018161E-5</v>
      </c>
      <c r="I43" s="32">
        <f t="shared" si="10"/>
        <v>6.3521997031783066E-5</v>
      </c>
      <c r="J43" s="32">
        <f t="shared" si="10"/>
        <v>9.2413197815012754E-5</v>
      </c>
      <c r="K43" s="32">
        <f t="shared" si="10"/>
        <v>1.5242440213376952E-4</v>
      </c>
      <c r="L43" s="32">
        <f t="shared" si="10"/>
        <v>1.9121922064253803E-4</v>
      </c>
      <c r="M43" s="32">
        <f t="shared" si="10"/>
        <v>2.1120282549536379E-4</v>
      </c>
      <c r="N43" s="32">
        <f t="shared" si="10"/>
        <v>1.6100448273152963E-4</v>
      </c>
      <c r="O43" s="32">
        <f t="shared" si="10"/>
        <v>1.2666799907201483E-4</v>
      </c>
      <c r="P43" s="32">
        <f t="shared" si="10"/>
        <v>1.207696394979596E-4</v>
      </c>
      <c r="Q43" s="32">
        <f t="shared" si="10"/>
        <v>1.4805135762371223E-4</v>
      </c>
      <c r="R43" s="32">
        <f t="shared" si="10"/>
        <v>1.9876470787026705E-4</v>
      </c>
      <c r="S43" s="32">
        <f t="shared" si="10"/>
        <v>1.7639846309398335E-4</v>
      </c>
      <c r="T43" s="32">
        <f t="shared" si="10"/>
        <v>2.6755167517847442E-4</v>
      </c>
      <c r="U43" s="32">
        <f t="shared" si="10"/>
        <v>6.0132867100741428E-4</v>
      </c>
      <c r="V43" s="32">
        <f t="shared" si="10"/>
        <v>5.892342029652388E-4</v>
      </c>
      <c r="W43" s="32">
        <f t="shared" si="10"/>
        <v>5.2886256784234872E-4</v>
      </c>
      <c r="X43" s="32">
        <f t="shared" si="10"/>
        <v>6.198666270997518E-5</v>
      </c>
      <c r="Y43" s="32">
        <f t="shared" si="10"/>
        <v>1.9181312325480755E-4</v>
      </c>
      <c r="Z43" s="32">
        <f t="shared" si="10"/>
        <v>1.8590313388792352E-4</v>
      </c>
      <c r="AA43" s="32">
        <f t="shared" si="10"/>
        <v>2.4684820975280977E-4</v>
      </c>
      <c r="AB43" s="32">
        <f t="shared" si="10"/>
        <v>8.6716451366319392E-4</v>
      </c>
      <c r="AC43" s="32">
        <f t="shared" si="10"/>
        <v>3.7353600000000005E-3</v>
      </c>
      <c r="AD43" s="32">
        <f t="shared" si="10"/>
        <v>0</v>
      </c>
      <c r="AE43" s="32">
        <f>SUM(AE44:AE48)</f>
        <v>0</v>
      </c>
      <c r="AF43" s="32">
        <f>SUM(AF44:AF48)</f>
        <v>0</v>
      </c>
    </row>
    <row r="44" spans="1:32" x14ac:dyDescent="0.25">
      <c r="A44" s="6">
        <v>2</v>
      </c>
      <c r="B44" s="13" t="s">
        <v>867</v>
      </c>
      <c r="C44" s="13" t="s">
        <v>883</v>
      </c>
      <c r="D44" s="113">
        <v>9.3210459754609949E-5</v>
      </c>
      <c r="E44" s="113">
        <v>5.4640649551731431E-5</v>
      </c>
      <c r="F44" s="113">
        <v>3.2707498461432256E-5</v>
      </c>
      <c r="G44" s="113">
        <v>3.5662968996538172E-5</v>
      </c>
      <c r="H44" s="113">
        <v>5.3291409885018161E-5</v>
      </c>
      <c r="I44" s="113">
        <v>6.3521997031783066E-5</v>
      </c>
      <c r="J44" s="113">
        <v>9.2413197815012754E-5</v>
      </c>
      <c r="K44" s="113">
        <v>1.5242440213376952E-4</v>
      </c>
      <c r="L44" s="113">
        <v>1.9121922064253803E-4</v>
      </c>
      <c r="M44" s="113">
        <v>2.1120282549536379E-4</v>
      </c>
      <c r="N44" s="113">
        <v>1.6100448273152963E-4</v>
      </c>
      <c r="O44" s="113">
        <v>1.2666799907201483E-4</v>
      </c>
      <c r="P44" s="113">
        <v>1.207696394979596E-4</v>
      </c>
      <c r="Q44" s="113">
        <v>1.4805135762371223E-4</v>
      </c>
      <c r="R44" s="113">
        <v>1.9876470787026705E-4</v>
      </c>
      <c r="S44" s="113">
        <v>1.7639846309398335E-4</v>
      </c>
      <c r="T44" s="113">
        <v>2.6755167517847442E-4</v>
      </c>
      <c r="U44" s="113">
        <v>6.0132867100741428E-4</v>
      </c>
      <c r="V44" s="113">
        <v>5.892342029652388E-4</v>
      </c>
      <c r="W44" s="113">
        <v>5.2886256784234872E-4</v>
      </c>
      <c r="X44" s="113">
        <v>6.198666270997518E-5</v>
      </c>
      <c r="Y44" s="113">
        <v>1.9181312325480755E-4</v>
      </c>
      <c r="Z44" s="113">
        <v>1.8590313388792352E-4</v>
      </c>
      <c r="AA44" s="113">
        <v>2.4684820975280977E-4</v>
      </c>
      <c r="AB44" s="113">
        <v>8.6716451366319392E-4</v>
      </c>
      <c r="AC44" s="113">
        <v>3.7353600000000005E-3</v>
      </c>
      <c r="AD44" s="113">
        <v>0</v>
      </c>
      <c r="AE44" s="113">
        <v>0</v>
      </c>
      <c r="AF44" s="113">
        <v>0</v>
      </c>
    </row>
    <row r="45" spans="1:32" x14ac:dyDescent="0.25">
      <c r="A45" s="6">
        <v>2</v>
      </c>
      <c r="B45" s="13" t="s">
        <v>869</v>
      </c>
      <c r="C45" s="13" t="s">
        <v>892</v>
      </c>
      <c r="D45" s="113">
        <v>0</v>
      </c>
      <c r="E45" s="11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113">
        <v>0</v>
      </c>
      <c r="AC45" s="113">
        <v>0</v>
      </c>
      <c r="AD45" s="113">
        <v>0</v>
      </c>
      <c r="AE45" s="113">
        <v>0</v>
      </c>
      <c r="AF45" s="113">
        <v>0</v>
      </c>
    </row>
    <row r="46" spans="1:32" x14ac:dyDescent="0.25">
      <c r="A46" s="6">
        <v>2</v>
      </c>
      <c r="B46" s="13" t="s">
        <v>871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2" spans="1:36" x14ac:dyDescent="0.25">
      <c r="AI52" s="124">
        <v>2018</v>
      </c>
      <c r="AJ52" s="125"/>
    </row>
    <row r="53" spans="1:36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  <c r="AI53" s="126" t="s">
        <v>905</v>
      </c>
      <c r="AJ53" s="127">
        <v>112312.62023543582</v>
      </c>
    </row>
    <row r="54" spans="1:36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>
        <f t="shared" si="12"/>
        <v>0</v>
      </c>
      <c r="F54" s="102">
        <f t="shared" si="12"/>
        <v>0</v>
      </c>
      <c r="G54" s="102">
        <f t="shared" si="12"/>
        <v>0</v>
      </c>
      <c r="H54" s="102">
        <f t="shared" si="12"/>
        <v>0</v>
      </c>
      <c r="I54" s="102">
        <f t="shared" si="12"/>
        <v>0</v>
      </c>
      <c r="J54" s="102">
        <f t="shared" si="12"/>
        <v>0</v>
      </c>
      <c r="K54" s="102">
        <f t="shared" si="12"/>
        <v>0</v>
      </c>
      <c r="L54" s="102">
        <f t="shared" si="12"/>
        <v>0</v>
      </c>
      <c r="M54" s="102">
        <f t="shared" si="12"/>
        <v>0</v>
      </c>
      <c r="N54" s="102">
        <f t="shared" si="12"/>
        <v>0</v>
      </c>
      <c r="O54" s="102">
        <f t="shared" si="12"/>
        <v>0</v>
      </c>
      <c r="P54" s="102">
        <f t="shared" si="12"/>
        <v>0</v>
      </c>
      <c r="Q54" s="102">
        <f t="shared" si="12"/>
        <v>0</v>
      </c>
      <c r="R54" s="102">
        <f t="shared" si="12"/>
        <v>0</v>
      </c>
      <c r="S54" s="102">
        <f t="shared" si="12"/>
        <v>0</v>
      </c>
      <c r="T54" s="102">
        <f t="shared" si="12"/>
        <v>0</v>
      </c>
      <c r="U54" s="102">
        <f t="shared" si="12"/>
        <v>0</v>
      </c>
      <c r="V54" s="102">
        <f t="shared" si="12"/>
        <v>0</v>
      </c>
      <c r="W54" s="102">
        <f t="shared" si="12"/>
        <v>0</v>
      </c>
      <c r="X54" s="102">
        <f t="shared" si="12"/>
        <v>0</v>
      </c>
      <c r="Y54" s="102">
        <f t="shared" si="12"/>
        <v>0</v>
      </c>
      <c r="Z54" s="102">
        <f t="shared" si="12"/>
        <v>0</v>
      </c>
      <c r="AA54" s="102">
        <f t="shared" si="12"/>
        <v>0</v>
      </c>
      <c r="AB54" s="102">
        <f t="shared" si="12"/>
        <v>0</v>
      </c>
      <c r="AC54" s="102">
        <f t="shared" si="12"/>
        <v>0</v>
      </c>
      <c r="AD54" s="102">
        <f t="shared" si="12"/>
        <v>0</v>
      </c>
      <c r="AE54" s="102">
        <f t="shared" si="12"/>
        <v>0</v>
      </c>
      <c r="AF54" s="102">
        <f t="shared" si="12"/>
        <v>0</v>
      </c>
      <c r="AG54" t="s">
        <v>906</v>
      </c>
      <c r="AI54" s="124" t="s">
        <v>907</v>
      </c>
      <c r="AJ54" s="125" t="s">
        <v>908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1111.8603509991142</v>
      </c>
      <c r="E55" s="32">
        <f t="shared" si="13"/>
        <v>1153.7477364216302</v>
      </c>
      <c r="F55" s="32">
        <f t="shared" si="13"/>
        <v>1251.987329101707</v>
      </c>
      <c r="G55" s="32">
        <f t="shared" si="13"/>
        <v>1311.7308500054087</v>
      </c>
      <c r="H55" s="32">
        <f t="shared" si="13"/>
        <v>1407.0909353877141</v>
      </c>
      <c r="I55" s="32">
        <f t="shared" si="13"/>
        <v>1453.4513840057707</v>
      </c>
      <c r="J55" s="32">
        <f t="shared" si="13"/>
        <v>1486.3695416844719</v>
      </c>
      <c r="K55" s="32">
        <f t="shared" si="13"/>
        <v>1614.781026466612</v>
      </c>
      <c r="L55" s="32">
        <f t="shared" si="13"/>
        <v>1647.1509009897509</v>
      </c>
      <c r="M55" s="32">
        <f t="shared" si="13"/>
        <v>1695.3045792208386</v>
      </c>
      <c r="N55" s="32">
        <f t="shared" si="13"/>
        <v>1727.7278769660315</v>
      </c>
      <c r="O55" s="32">
        <f t="shared" si="13"/>
        <v>1830.6922693751826</v>
      </c>
      <c r="P55" s="32">
        <f t="shared" si="13"/>
        <v>1872.1424954628774</v>
      </c>
      <c r="Q55" s="32">
        <f t="shared" si="13"/>
        <v>1742.9425337921525</v>
      </c>
      <c r="R55" s="32">
        <f t="shared" si="13"/>
        <v>1700.6738581216327</v>
      </c>
      <c r="S55" s="32">
        <f t="shared" si="13"/>
        <v>1822.9616924684665</v>
      </c>
      <c r="T55" s="32">
        <f t="shared" si="13"/>
        <v>1891.7547696979648</v>
      </c>
      <c r="U55" s="32">
        <f t="shared" si="13"/>
        <v>2006.4950633287867</v>
      </c>
      <c r="V55" s="32">
        <f t="shared" si="13"/>
        <v>2092.1285226842774</v>
      </c>
      <c r="W55" s="32">
        <f t="shared" si="13"/>
        <v>2219.2833100431135</v>
      </c>
      <c r="X55" s="32">
        <f t="shared" si="13"/>
        <v>2345.944397521856</v>
      </c>
      <c r="Y55" s="32">
        <f t="shared" si="13"/>
        <v>2157.4558132860993</v>
      </c>
      <c r="Z55" s="32">
        <f t="shared" si="13"/>
        <v>1869.4553100216995</v>
      </c>
      <c r="AA55" s="32">
        <f t="shared" si="13"/>
        <v>2124.9869337270457</v>
      </c>
      <c r="AB55" s="32">
        <f t="shared" si="13"/>
        <v>2174.8270725034463</v>
      </c>
      <c r="AC55" s="32">
        <f t="shared" si="13"/>
        <v>2183.5081041262024</v>
      </c>
      <c r="AD55" s="32">
        <f t="shared" si="13"/>
        <v>2086.1788514399695</v>
      </c>
      <c r="AE55" s="32">
        <f t="shared" si="13"/>
        <v>2489.9951036829675</v>
      </c>
      <c r="AF55" s="32">
        <f t="shared" si="13"/>
        <v>2625.1052738485123</v>
      </c>
      <c r="AG55" s="128">
        <f>AF55/AJ53</f>
        <v>2.3373199452969968E-2</v>
      </c>
      <c r="AI55" s="129">
        <f>(AF55-D55)/D55</f>
        <v>1.3610026848152297</v>
      </c>
      <c r="AJ55" s="130">
        <f>(AF55-AD55)/AD55</f>
        <v>0.25833184054979408</v>
      </c>
    </row>
    <row r="56" spans="1:36" x14ac:dyDescent="0.25">
      <c r="A56" s="6">
        <v>1</v>
      </c>
      <c r="B56" s="6">
        <v>0</v>
      </c>
      <c r="C56" s="31" t="s">
        <v>904</v>
      </c>
      <c r="D56" s="32">
        <f t="shared" ref="D56:AE56" si="14">D55-D63</f>
        <v>891.61327658820289</v>
      </c>
      <c r="E56" s="32">
        <f t="shared" si="14"/>
        <v>890.16356274441944</v>
      </c>
      <c r="F56" s="32">
        <f t="shared" si="14"/>
        <v>972.7172839343832</v>
      </c>
      <c r="G56" s="32">
        <f t="shared" si="14"/>
        <v>1067.079906876103</v>
      </c>
      <c r="H56" s="32">
        <f t="shared" si="14"/>
        <v>1141.9712714513796</v>
      </c>
      <c r="I56" s="32">
        <f t="shared" si="14"/>
        <v>1171.5523759722737</v>
      </c>
      <c r="J56" s="32">
        <f t="shared" si="14"/>
        <v>1186.4132741746746</v>
      </c>
      <c r="K56" s="32">
        <f t="shared" si="14"/>
        <v>1323.9229342278734</v>
      </c>
      <c r="L56" s="32">
        <f t="shared" si="14"/>
        <v>1317.0492833627723</v>
      </c>
      <c r="M56" s="32">
        <f t="shared" si="14"/>
        <v>1344.8656329314445</v>
      </c>
      <c r="N56" s="32">
        <f t="shared" si="14"/>
        <v>1350.5812448614149</v>
      </c>
      <c r="O56" s="32">
        <f t="shared" si="14"/>
        <v>1436.6011722139933</v>
      </c>
      <c r="P56" s="32">
        <f t="shared" si="14"/>
        <v>1436.9905216112759</v>
      </c>
      <c r="Q56" s="32">
        <f t="shared" si="14"/>
        <v>1392.0376950775021</v>
      </c>
      <c r="R56" s="32">
        <f t="shared" si="14"/>
        <v>1403.4930753835779</v>
      </c>
      <c r="S56" s="32">
        <f t="shared" si="14"/>
        <v>1488.1069970277956</v>
      </c>
      <c r="T56" s="32">
        <f t="shared" si="14"/>
        <v>1586.7189802224398</v>
      </c>
      <c r="U56" s="32">
        <f t="shared" si="14"/>
        <v>1674.0374145197152</v>
      </c>
      <c r="V56" s="32">
        <f t="shared" si="14"/>
        <v>1784.6356968059765</v>
      </c>
      <c r="W56" s="32">
        <f t="shared" si="14"/>
        <v>1918.5163682076184</v>
      </c>
      <c r="X56" s="32">
        <f t="shared" si="14"/>
        <v>2058.7235527711205</v>
      </c>
      <c r="Y56" s="32">
        <f t="shared" si="14"/>
        <v>2244.9898849748256</v>
      </c>
      <c r="Z56" s="32">
        <f t="shared" si="14"/>
        <v>2035.3553416787797</v>
      </c>
      <c r="AA56" s="32">
        <f t="shared" si="14"/>
        <v>2298.8498455532699</v>
      </c>
      <c r="AB56" s="32">
        <f t="shared" si="14"/>
        <v>2342.5607920267175</v>
      </c>
      <c r="AC56" s="32">
        <f t="shared" si="14"/>
        <v>2369.040513845539</v>
      </c>
      <c r="AD56" s="32">
        <f t="shared" si="14"/>
        <v>2256.7534163503533</v>
      </c>
      <c r="AE56" s="32">
        <f t="shared" si="14"/>
        <v>2585.5981836790356</v>
      </c>
      <c r="AF56" s="32">
        <f>AF55-AF63</f>
        <v>2763.8738907939123</v>
      </c>
      <c r="AG56" s="131">
        <f>AF56/AJ53</f>
        <v>2.460875621101288E-2</v>
      </c>
      <c r="AI56" s="132">
        <f>(AF56-D56)/D56</f>
        <v>2.0998572625230483</v>
      </c>
      <c r="AJ56" s="133">
        <f>(AF56-AD56)/AD56</f>
        <v>0.22471239913471799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149.58449989141485</v>
      </c>
      <c r="E57" s="32">
        <f t="shared" si="15"/>
        <v>101.05136716462549</v>
      </c>
      <c r="F57" s="32">
        <f t="shared" si="15"/>
        <v>63.341932085591971</v>
      </c>
      <c r="G57" s="32">
        <f t="shared" si="15"/>
        <v>68.732319851475054</v>
      </c>
      <c r="H57" s="32">
        <f t="shared" si="15"/>
        <v>110.0297783592133</v>
      </c>
      <c r="I57" s="32">
        <f t="shared" si="15"/>
        <v>143.30581417106444</v>
      </c>
      <c r="J57" s="32">
        <f t="shared" si="15"/>
        <v>252.3503633300281</v>
      </c>
      <c r="K57" s="32">
        <f t="shared" si="15"/>
        <v>358.09264838748737</v>
      </c>
      <c r="L57" s="32">
        <f t="shared" si="15"/>
        <v>441.16181535120899</v>
      </c>
      <c r="M57" s="32">
        <f t="shared" si="15"/>
        <v>613.21231240740735</v>
      </c>
      <c r="N57" s="32">
        <f t="shared" si="15"/>
        <v>425.69709434231464</v>
      </c>
      <c r="O57" s="32">
        <f t="shared" si="15"/>
        <v>344.41504516024645</v>
      </c>
      <c r="P57" s="32">
        <f t="shared" si="15"/>
        <v>351.56717094443388</v>
      </c>
      <c r="Q57" s="32">
        <f t="shared" si="15"/>
        <v>472.48619444661807</v>
      </c>
      <c r="R57" s="32">
        <f t="shared" si="15"/>
        <v>601.52035983652002</v>
      </c>
      <c r="S57" s="32">
        <f t="shared" si="15"/>
        <v>456.15768188823114</v>
      </c>
      <c r="T57" s="32">
        <f t="shared" si="15"/>
        <v>502.25124437120417</v>
      </c>
      <c r="U57" s="32">
        <f t="shared" si="15"/>
        <v>848.67346884307869</v>
      </c>
      <c r="V57" s="32">
        <f t="shared" si="15"/>
        <v>808.189702318228</v>
      </c>
      <c r="W57" s="32">
        <f t="shared" si="15"/>
        <v>749.53784703805843</v>
      </c>
      <c r="X57" s="32">
        <f t="shared" si="15"/>
        <v>937.66666924553044</v>
      </c>
      <c r="Y57" s="32">
        <f t="shared" si="15"/>
        <v>1047.6551791283789</v>
      </c>
      <c r="Z57" s="32">
        <f t="shared" si="15"/>
        <v>1149.8210830439466</v>
      </c>
      <c r="AA57" s="32">
        <f t="shared" si="15"/>
        <v>1308.5160240245498</v>
      </c>
      <c r="AB57" s="32">
        <f t="shared" si="15"/>
        <v>1132.5819021140583</v>
      </c>
      <c r="AC57" s="32">
        <f t="shared" si="15"/>
        <v>1207.2755959804945</v>
      </c>
      <c r="AD57" s="32">
        <f t="shared" si="15"/>
        <v>1292.7982872194161</v>
      </c>
      <c r="AE57" s="32">
        <f t="shared" si="15"/>
        <v>1013.0915756189643</v>
      </c>
      <c r="AF57" s="32">
        <f t="shared" si="15"/>
        <v>1360.9271391806978</v>
      </c>
      <c r="AG57" s="134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191.47213707549369</v>
      </c>
      <c r="E58" s="32">
        <f t="shared" si="16"/>
        <v>183.47788833740907</v>
      </c>
      <c r="F58" s="32">
        <f t="shared" si="16"/>
        <v>194.95231956207618</v>
      </c>
      <c r="G58" s="32">
        <f t="shared" si="16"/>
        <v>242.78936250762709</v>
      </c>
      <c r="H58" s="32">
        <f t="shared" si="16"/>
        <v>269.76311201426279</v>
      </c>
      <c r="I58" s="32">
        <f t="shared" si="16"/>
        <v>243.60079356248741</v>
      </c>
      <c r="J58" s="32">
        <f t="shared" si="16"/>
        <v>222.51865457772013</v>
      </c>
      <c r="K58" s="32">
        <f t="shared" si="16"/>
        <v>326.1640794917185</v>
      </c>
      <c r="L58" s="32">
        <f t="shared" si="16"/>
        <v>283.48074766375686</v>
      </c>
      <c r="M58" s="32">
        <f t="shared" si="16"/>
        <v>271.73805351055177</v>
      </c>
      <c r="N58" s="32">
        <f t="shared" si="16"/>
        <v>259.70430324829158</v>
      </c>
      <c r="O58" s="32">
        <f t="shared" si="16"/>
        <v>377.40216174801469</v>
      </c>
      <c r="P58" s="32">
        <f t="shared" si="16"/>
        <v>361.65014002329929</v>
      </c>
      <c r="Q58" s="32">
        <f t="shared" si="16"/>
        <v>293.2499355030991</v>
      </c>
      <c r="R58" s="32">
        <f t="shared" si="16"/>
        <v>241.62643292793155</v>
      </c>
      <c r="S58" s="32">
        <f t="shared" si="16"/>
        <v>313.73476660369948</v>
      </c>
      <c r="T58" s="32">
        <f t="shared" si="16"/>
        <v>351.88393992324495</v>
      </c>
      <c r="U58" s="32">
        <f t="shared" si="16"/>
        <v>350.47383507649641</v>
      </c>
      <c r="V58" s="32">
        <f t="shared" si="16"/>
        <v>376.8679456966214</v>
      </c>
      <c r="W58" s="32">
        <f t="shared" si="16"/>
        <v>459.44359849255545</v>
      </c>
      <c r="X58" s="32">
        <f t="shared" si="16"/>
        <v>547.83816762783351</v>
      </c>
      <c r="Y58" s="32">
        <f t="shared" si="16"/>
        <v>677.45796264126045</v>
      </c>
      <c r="Z58" s="32">
        <f t="shared" si="16"/>
        <v>433.79778584677382</v>
      </c>
      <c r="AA58" s="32">
        <f t="shared" si="16"/>
        <v>599.40272631075447</v>
      </c>
      <c r="AB58" s="32">
        <f t="shared" si="16"/>
        <v>654.78406606416593</v>
      </c>
      <c r="AC58" s="32">
        <f t="shared" si="16"/>
        <v>574.22535119427982</v>
      </c>
      <c r="AD58" s="32">
        <f t="shared" si="16"/>
        <v>378.82124530085753</v>
      </c>
      <c r="AE58" s="32">
        <f t="shared" si="16"/>
        <v>609.46161256331584</v>
      </c>
      <c r="AF58" s="32">
        <f t="shared" si="16"/>
        <v>642.85017788727964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299.86571135239535</v>
      </c>
      <c r="E59" s="32">
        <f t="shared" si="17"/>
        <v>312.3493302210191</v>
      </c>
      <c r="F59" s="32">
        <f t="shared" si="17"/>
        <v>341.3536595279927</v>
      </c>
      <c r="G59" s="32">
        <f t="shared" si="17"/>
        <v>379.74075944028436</v>
      </c>
      <c r="H59" s="32">
        <f t="shared" si="17"/>
        <v>427.68856008012682</v>
      </c>
      <c r="I59" s="32">
        <f t="shared" si="17"/>
        <v>473.92874281995825</v>
      </c>
      <c r="J59" s="32">
        <f t="shared" si="17"/>
        <v>512.24603336896791</v>
      </c>
      <c r="K59" s="32">
        <f t="shared" si="17"/>
        <v>540.51357425079766</v>
      </c>
      <c r="L59" s="32">
        <f t="shared" si="17"/>
        <v>569.07930448394154</v>
      </c>
      <c r="M59" s="32">
        <f t="shared" si="17"/>
        <v>591.95465712951898</v>
      </c>
      <c r="N59" s="32">
        <f t="shared" si="17"/>
        <v>607.07468267466061</v>
      </c>
      <c r="O59" s="32">
        <f t="shared" si="17"/>
        <v>572.01928243509235</v>
      </c>
      <c r="P59" s="32">
        <f t="shared" si="17"/>
        <v>582.08010357043497</v>
      </c>
      <c r="Q59" s="32">
        <f t="shared" si="17"/>
        <v>597.66821232700011</v>
      </c>
      <c r="R59" s="32">
        <f t="shared" si="17"/>
        <v>613.75058925779229</v>
      </c>
      <c r="S59" s="32">
        <f t="shared" si="17"/>
        <v>654.92776854543081</v>
      </c>
      <c r="T59" s="32">
        <f t="shared" si="17"/>
        <v>685.09962136602644</v>
      </c>
      <c r="U59" s="32">
        <f t="shared" si="17"/>
        <v>741.40256757780026</v>
      </c>
      <c r="V59" s="32">
        <f t="shared" si="17"/>
        <v>793.86159967042943</v>
      </c>
      <c r="W59" s="32">
        <f t="shared" si="17"/>
        <v>842.38314901353203</v>
      </c>
      <c r="X59" s="32">
        <f t="shared" si="17"/>
        <v>868.09376994248532</v>
      </c>
      <c r="Y59" s="32">
        <f t="shared" si="17"/>
        <v>948.06267649483937</v>
      </c>
      <c r="Z59" s="32">
        <f t="shared" si="17"/>
        <v>991.29785432173867</v>
      </c>
      <c r="AA59" s="32">
        <f t="shared" si="17"/>
        <v>1079.6690255950762</v>
      </c>
      <c r="AB59" s="32">
        <f t="shared" si="17"/>
        <v>1031.0819510416784</v>
      </c>
      <c r="AC59" s="32">
        <f t="shared" si="17"/>
        <v>1118.5285097425733</v>
      </c>
      <c r="AD59" s="32">
        <f t="shared" si="17"/>
        <v>1173.0320126170793</v>
      </c>
      <c r="AE59" s="32">
        <f t="shared" si="17"/>
        <v>1225.7102200682189</v>
      </c>
      <c r="AF59" s="32">
        <f t="shared" si="17"/>
        <v>1311.0682405057591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8">
        <f t="shared" si="18"/>
        <v>68.642513166126449</v>
      </c>
      <c r="E60" s="118">
        <f t="shared" si="18"/>
        <v>69.789476143257772</v>
      </c>
      <c r="F60" s="118">
        <f t="shared" si="18"/>
        <v>100.60403161872409</v>
      </c>
      <c r="G60" s="118">
        <f t="shared" si="18"/>
        <v>102.32675239750306</v>
      </c>
      <c r="H60" s="118">
        <f t="shared" si="18"/>
        <v>104.60670394801569</v>
      </c>
      <c r="I60" s="118">
        <f t="shared" si="18"/>
        <v>107.81740043345033</v>
      </c>
      <c r="J60" s="118">
        <f t="shared" si="18"/>
        <v>105.4251057982797</v>
      </c>
      <c r="K60" s="118">
        <f t="shared" si="18"/>
        <v>110.82211200849959</v>
      </c>
      <c r="L60" s="118">
        <f t="shared" si="18"/>
        <v>115.20767409883511</v>
      </c>
      <c r="M60" s="118">
        <f t="shared" si="18"/>
        <v>117.00195419564133</v>
      </c>
      <c r="N60" s="118">
        <f t="shared" si="18"/>
        <v>125.46509542041973</v>
      </c>
      <c r="O60" s="118">
        <f t="shared" si="18"/>
        <v>119.82798454542583</v>
      </c>
      <c r="P60" s="118">
        <f t="shared" si="18"/>
        <v>111.82555065897314</v>
      </c>
      <c r="Q60" s="118">
        <f t="shared" si="18"/>
        <v>123.62192290822452</v>
      </c>
      <c r="R60" s="118">
        <f t="shared" si="18"/>
        <v>140.92354356208304</v>
      </c>
      <c r="S60" s="118">
        <f t="shared" si="18"/>
        <v>124.53114278586651</v>
      </c>
      <c r="T60" s="118">
        <f t="shared" si="18"/>
        <v>139.97173203180532</v>
      </c>
      <c r="U60" s="118">
        <f t="shared" si="18"/>
        <v>147.51877582672603</v>
      </c>
      <c r="V60" s="118">
        <f t="shared" si="18"/>
        <v>153.08921363454095</v>
      </c>
      <c r="W60" s="118">
        <f t="shared" si="18"/>
        <v>147.99765035562251</v>
      </c>
      <c r="X60" s="118">
        <f t="shared" si="18"/>
        <v>160.23702567513135</v>
      </c>
      <c r="Y60" s="118">
        <f t="shared" si="18"/>
        <v>165.24686911186626</v>
      </c>
      <c r="Z60" s="118">
        <f t="shared" si="18"/>
        <v>169.29341826220309</v>
      </c>
      <c r="AA60" s="118">
        <f t="shared" si="18"/>
        <v>176.68736207177409</v>
      </c>
      <c r="AB60" s="118">
        <f t="shared" si="18"/>
        <v>194.90293733757321</v>
      </c>
      <c r="AC60" s="118">
        <f t="shared" si="18"/>
        <v>210.9473956435875</v>
      </c>
      <c r="AD60" s="118">
        <f t="shared" si="18"/>
        <v>215.70485411190185</v>
      </c>
      <c r="AE60" s="118">
        <f t="shared" si="18"/>
        <v>225.4088212776598</v>
      </c>
      <c r="AF60" s="118">
        <f t="shared" si="18"/>
        <v>237.16965523919035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1.6583362353755278</v>
      </c>
      <c r="E61" s="32">
        <f t="shared" si="19"/>
        <v>1.652732925615618</v>
      </c>
      <c r="F61" s="32">
        <f t="shared" si="19"/>
        <v>1.7367559618098334</v>
      </c>
      <c r="G61" s="32">
        <f t="shared" si="19"/>
        <v>1.7467986133974209</v>
      </c>
      <c r="H61" s="32">
        <f t="shared" si="19"/>
        <v>2.0124455430897874</v>
      </c>
      <c r="I61" s="32">
        <f t="shared" si="19"/>
        <v>2.2771213350233959</v>
      </c>
      <c r="J61" s="32">
        <f t="shared" si="19"/>
        <v>2.8571679499802118</v>
      </c>
      <c r="K61" s="32">
        <f t="shared" si="19"/>
        <v>4.038585324399075</v>
      </c>
      <c r="L61" s="32">
        <f t="shared" si="19"/>
        <v>4.1253285684840622</v>
      </c>
      <c r="M61" s="32">
        <f t="shared" si="19"/>
        <v>5.5860802051500205</v>
      </c>
      <c r="N61" s="32">
        <f t="shared" si="19"/>
        <v>7.3236412112956266</v>
      </c>
      <c r="O61" s="32">
        <f t="shared" si="19"/>
        <v>10.437424504769925</v>
      </c>
      <c r="P61" s="32">
        <f t="shared" si="19"/>
        <v>10.898620366944327</v>
      </c>
      <c r="Q61" s="32">
        <f t="shared" si="19"/>
        <v>14.637084850002937</v>
      </c>
      <c r="R61" s="32">
        <f t="shared" si="19"/>
        <v>17.823555466436893</v>
      </c>
      <c r="S61" s="32">
        <f t="shared" si="19"/>
        <v>22.538347376828892</v>
      </c>
      <c r="T61" s="32">
        <f t="shared" si="19"/>
        <v>26.209535656953861</v>
      </c>
      <c r="U61" s="32">
        <f t="shared" si="19"/>
        <v>33.752601698759229</v>
      </c>
      <c r="V61" s="32">
        <f t="shared" si="19"/>
        <v>45.563089614246088</v>
      </c>
      <c r="W61" s="32">
        <f t="shared" si="19"/>
        <v>51.866322753661919</v>
      </c>
      <c r="X61" s="32">
        <f t="shared" si="19"/>
        <v>61.797723416914373</v>
      </c>
      <c r="Y61" s="32">
        <f t="shared" si="19"/>
        <v>76.786844992948204</v>
      </c>
      <c r="Z61" s="32">
        <f t="shared" si="19"/>
        <v>95.506247262023336</v>
      </c>
      <c r="AA61" s="32">
        <f t="shared" si="19"/>
        <v>104.1236402531858</v>
      </c>
      <c r="AB61" s="32">
        <f t="shared" si="19"/>
        <v>125.33474722068391</v>
      </c>
      <c r="AC61" s="32">
        <f t="shared" si="19"/>
        <v>132.38394787388128</v>
      </c>
      <c r="AD61" s="32">
        <f t="shared" si="19"/>
        <v>148.98576419259481</v>
      </c>
      <c r="AE61" s="32">
        <f t="shared" si="19"/>
        <v>170.39606456536785</v>
      </c>
      <c r="AF61" s="32">
        <f t="shared" si="19"/>
        <v>203.89800888440669</v>
      </c>
    </row>
    <row r="62" spans="1:36" x14ac:dyDescent="0.25">
      <c r="A62" s="6"/>
      <c r="B62" s="6" t="s">
        <v>889</v>
      </c>
      <c r="C62" s="31" t="s">
        <v>391</v>
      </c>
      <c r="D62" s="32">
        <f>D33</f>
        <v>329.97457875881179</v>
      </c>
      <c r="E62" s="32">
        <f t="shared" ref="E62:AF62" si="20">E33</f>
        <v>322.89413511711803</v>
      </c>
      <c r="F62" s="32">
        <f t="shared" si="20"/>
        <v>334.07051726378029</v>
      </c>
      <c r="G62" s="32">
        <f t="shared" si="20"/>
        <v>340.47623391729087</v>
      </c>
      <c r="H62" s="32">
        <f t="shared" si="20"/>
        <v>337.90044986588441</v>
      </c>
      <c r="I62" s="32">
        <f t="shared" si="20"/>
        <v>343.92831782135443</v>
      </c>
      <c r="J62" s="32">
        <f t="shared" si="20"/>
        <v>343.36631247972679</v>
      </c>
      <c r="K62" s="32">
        <f t="shared" si="20"/>
        <v>342.38458315245845</v>
      </c>
      <c r="L62" s="32">
        <f t="shared" si="20"/>
        <v>345.15622854775478</v>
      </c>
      <c r="M62" s="32">
        <f t="shared" si="20"/>
        <v>358.58488789058214</v>
      </c>
      <c r="N62" s="32">
        <f t="shared" si="20"/>
        <v>351.01352230674735</v>
      </c>
      <c r="O62" s="32">
        <f t="shared" si="20"/>
        <v>356.91431898069027</v>
      </c>
      <c r="P62" s="32">
        <f t="shared" si="20"/>
        <v>370.53610699162448</v>
      </c>
      <c r="Q62" s="32">
        <f t="shared" si="20"/>
        <v>362.86053948917527</v>
      </c>
      <c r="R62" s="32">
        <f t="shared" si="20"/>
        <v>389.36895416933424</v>
      </c>
      <c r="S62" s="32">
        <f t="shared" si="20"/>
        <v>372.37497171596999</v>
      </c>
      <c r="T62" s="32">
        <f t="shared" si="20"/>
        <v>383.55415124440935</v>
      </c>
      <c r="U62" s="32">
        <f t="shared" si="20"/>
        <v>400.88963433993297</v>
      </c>
      <c r="V62" s="32">
        <f t="shared" si="20"/>
        <v>415.25384819013829</v>
      </c>
      <c r="W62" s="32">
        <f t="shared" si="20"/>
        <v>416.82564759224641</v>
      </c>
      <c r="X62" s="32">
        <f t="shared" si="20"/>
        <v>420.75686610875579</v>
      </c>
      <c r="Y62" s="32">
        <f t="shared" si="20"/>
        <v>377.43553173391177</v>
      </c>
      <c r="Z62" s="32">
        <f t="shared" si="20"/>
        <v>345.46003598604096</v>
      </c>
      <c r="AA62" s="32">
        <f t="shared" si="20"/>
        <v>338.96709132247923</v>
      </c>
      <c r="AB62" s="32">
        <f t="shared" si="20"/>
        <v>336.45709036261576</v>
      </c>
      <c r="AC62" s="32">
        <f t="shared" si="20"/>
        <v>332.95530939121721</v>
      </c>
      <c r="AD62" s="32">
        <f t="shared" si="20"/>
        <v>340.20954012791969</v>
      </c>
      <c r="AE62" s="32">
        <f t="shared" si="20"/>
        <v>354.6214652044734</v>
      </c>
      <c r="AF62" s="32">
        <f t="shared" si="20"/>
        <v>368.88780827727641</v>
      </c>
    </row>
    <row r="63" spans="1:36" x14ac:dyDescent="0.25">
      <c r="A63" s="6">
        <f>A32</f>
        <v>1</v>
      </c>
      <c r="B63" s="6" t="s">
        <v>890</v>
      </c>
      <c r="C63" s="31" t="s">
        <v>744</v>
      </c>
      <c r="D63" s="32">
        <f>D34</f>
        <v>220.24707441091132</v>
      </c>
      <c r="E63" s="32">
        <f t="shared" ref="E63:AF63" si="21">E34</f>
        <v>263.58417367721074</v>
      </c>
      <c r="F63" s="32">
        <f t="shared" si="21"/>
        <v>279.27004516732381</v>
      </c>
      <c r="G63" s="32">
        <f t="shared" si="21"/>
        <v>244.65094312930574</v>
      </c>
      <c r="H63" s="32">
        <f t="shared" si="21"/>
        <v>265.11966393633446</v>
      </c>
      <c r="I63" s="32">
        <f t="shared" si="21"/>
        <v>281.89900803349695</v>
      </c>
      <c r="J63" s="32">
        <f t="shared" si="21"/>
        <v>299.95626750979727</v>
      </c>
      <c r="K63" s="32">
        <f t="shared" si="21"/>
        <v>290.85809223873872</v>
      </c>
      <c r="L63" s="32">
        <f t="shared" si="21"/>
        <v>330.10161762697851</v>
      </c>
      <c r="M63" s="32">
        <f t="shared" si="21"/>
        <v>350.43894628939415</v>
      </c>
      <c r="N63" s="32">
        <f t="shared" si="21"/>
        <v>377.14663210461657</v>
      </c>
      <c r="O63" s="32">
        <f t="shared" si="21"/>
        <v>394.0910971611894</v>
      </c>
      <c r="P63" s="32">
        <f t="shared" si="21"/>
        <v>435.1519738516015</v>
      </c>
      <c r="Q63" s="32">
        <f t="shared" si="21"/>
        <v>350.9048387146504</v>
      </c>
      <c r="R63" s="32">
        <f t="shared" si="21"/>
        <v>297.18078273805475</v>
      </c>
      <c r="S63" s="32">
        <f t="shared" si="21"/>
        <v>334.85469544067092</v>
      </c>
      <c r="T63" s="32">
        <f t="shared" si="21"/>
        <v>305.03578947552489</v>
      </c>
      <c r="U63" s="32">
        <f t="shared" si="21"/>
        <v>332.4576488090716</v>
      </c>
      <c r="V63" s="32">
        <f t="shared" si="21"/>
        <v>307.49282587830095</v>
      </c>
      <c r="W63" s="32">
        <f t="shared" si="21"/>
        <v>300.76694183549517</v>
      </c>
      <c r="X63" s="32">
        <f t="shared" si="21"/>
        <v>287.22084475073541</v>
      </c>
      <c r="Y63" s="32">
        <f t="shared" si="21"/>
        <v>-87.534071688726428</v>
      </c>
      <c r="Z63" s="32">
        <f t="shared" si="21"/>
        <v>-165.90003165708035</v>
      </c>
      <c r="AA63" s="32">
        <f t="shared" si="21"/>
        <v>-173.8629118262244</v>
      </c>
      <c r="AB63" s="32">
        <f t="shared" si="21"/>
        <v>-167.73371952327105</v>
      </c>
      <c r="AC63" s="32">
        <f t="shared" si="21"/>
        <v>-185.53240971933661</v>
      </c>
      <c r="AD63" s="32">
        <f t="shared" si="21"/>
        <v>-170.5745649103836</v>
      </c>
      <c r="AE63" s="32">
        <f t="shared" si="21"/>
        <v>-95.603079996068232</v>
      </c>
      <c r="AF63" s="32">
        <f t="shared" si="21"/>
        <v>-138.76861694540025</v>
      </c>
      <c r="AG63" s="135">
        <f>AF63/AJ59</f>
        <v>-2.1422753089515717E-3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149.58440668095508</v>
      </c>
      <c r="E64" s="32">
        <f t="shared" si="22"/>
        <v>101.05131252397594</v>
      </c>
      <c r="F64" s="32">
        <f t="shared" si="22"/>
        <v>63.341899378093508</v>
      </c>
      <c r="G64" s="32">
        <f t="shared" si="22"/>
        <v>68.732284188506057</v>
      </c>
      <c r="H64" s="32">
        <f t="shared" si="22"/>
        <v>110.02972506780341</v>
      </c>
      <c r="I64" s="32">
        <f t="shared" si="22"/>
        <v>143.30575064906742</v>
      </c>
      <c r="J64" s="32">
        <f t="shared" si="22"/>
        <v>252.35027091683028</v>
      </c>
      <c r="K64" s="32">
        <f t="shared" si="22"/>
        <v>358.09249596308524</v>
      </c>
      <c r="L64" s="32">
        <f t="shared" si="22"/>
        <v>441.16162413198833</v>
      </c>
      <c r="M64" s="32">
        <f t="shared" si="22"/>
        <v>613.21210120458181</v>
      </c>
      <c r="N64" s="32">
        <f t="shared" si="22"/>
        <v>425.69693333783192</v>
      </c>
      <c r="O64" s="32">
        <f t="shared" si="22"/>
        <v>344.41491849224735</v>
      </c>
      <c r="P64" s="32">
        <f t="shared" si="22"/>
        <v>351.56705017479436</v>
      </c>
      <c r="Q64" s="32">
        <f t="shared" si="22"/>
        <v>472.48604639526047</v>
      </c>
      <c r="R64" s="32">
        <f t="shared" si="22"/>
        <v>601.52016107181214</v>
      </c>
      <c r="S64" s="32">
        <f t="shared" si="22"/>
        <v>456.15750548976803</v>
      </c>
      <c r="T64" s="32">
        <f t="shared" si="22"/>
        <v>502.250976819529</v>
      </c>
      <c r="U64" s="32">
        <f t="shared" si="22"/>
        <v>848.6728675144077</v>
      </c>
      <c r="V64" s="32">
        <f t="shared" si="22"/>
        <v>808.18911308402505</v>
      </c>
      <c r="W64" s="32">
        <f t="shared" si="22"/>
        <v>749.53731817549055</v>
      </c>
      <c r="X64" s="32">
        <f t="shared" si="22"/>
        <v>937.66660725886777</v>
      </c>
      <c r="Y64" s="32">
        <f t="shared" si="22"/>
        <v>1047.6549873152555</v>
      </c>
      <c r="Z64" s="32">
        <f t="shared" si="22"/>
        <v>1149.8208971408128</v>
      </c>
      <c r="AA64" s="32">
        <f t="shared" si="22"/>
        <v>1308.51577717634</v>
      </c>
      <c r="AB64" s="32">
        <f t="shared" si="22"/>
        <v>1132.5810349495446</v>
      </c>
      <c r="AC64" s="32">
        <f t="shared" si="22"/>
        <v>1207.2718606204944</v>
      </c>
      <c r="AD64" s="32">
        <f t="shared" si="22"/>
        <v>1292.7982872194161</v>
      </c>
      <c r="AE64" s="32">
        <f t="shared" si="22"/>
        <v>1013.0915756189643</v>
      </c>
      <c r="AF64" s="32">
        <f t="shared" si="22"/>
        <v>1360.9271391806978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9.3210459754609949E-5</v>
      </c>
      <c r="E65" s="32">
        <f t="shared" si="23"/>
        <v>5.4640649551731431E-5</v>
      </c>
      <c r="F65" s="32">
        <f t="shared" si="23"/>
        <v>3.2707498461432256E-5</v>
      </c>
      <c r="G65" s="32">
        <f t="shared" si="23"/>
        <v>3.5662968996538172E-5</v>
      </c>
      <c r="H65" s="32">
        <f t="shared" si="23"/>
        <v>5.3291409885018161E-5</v>
      </c>
      <c r="I65" s="32">
        <f t="shared" si="23"/>
        <v>6.3521997031783066E-5</v>
      </c>
      <c r="J65" s="32">
        <f t="shared" si="23"/>
        <v>9.2413197815012754E-5</v>
      </c>
      <c r="K65" s="32">
        <f t="shared" si="23"/>
        <v>1.5242440213376952E-4</v>
      </c>
      <c r="L65" s="32">
        <f t="shared" si="23"/>
        <v>1.9121922064253803E-4</v>
      </c>
      <c r="M65" s="32">
        <f t="shared" si="23"/>
        <v>2.1120282549536379E-4</v>
      </c>
      <c r="N65" s="32">
        <f t="shared" si="23"/>
        <v>1.6100448273152963E-4</v>
      </c>
      <c r="O65" s="32">
        <f t="shared" si="23"/>
        <v>1.2666799907201483E-4</v>
      </c>
      <c r="P65" s="32">
        <f t="shared" si="23"/>
        <v>1.207696394979596E-4</v>
      </c>
      <c r="Q65" s="32">
        <f t="shared" si="23"/>
        <v>1.4805135762371223E-4</v>
      </c>
      <c r="R65" s="32">
        <f t="shared" si="23"/>
        <v>1.9876470787026705E-4</v>
      </c>
      <c r="S65" s="32">
        <f t="shared" si="23"/>
        <v>1.7639846309398335E-4</v>
      </c>
      <c r="T65" s="32">
        <f t="shared" si="23"/>
        <v>2.6755167517847442E-4</v>
      </c>
      <c r="U65" s="32">
        <f t="shared" si="23"/>
        <v>6.0132867100741428E-4</v>
      </c>
      <c r="V65" s="32">
        <f t="shared" si="23"/>
        <v>5.892342029652388E-4</v>
      </c>
      <c r="W65" s="32">
        <f t="shared" si="23"/>
        <v>5.2886256784234872E-4</v>
      </c>
      <c r="X65" s="32">
        <f t="shared" si="23"/>
        <v>6.198666270997518E-5</v>
      </c>
      <c r="Y65" s="32">
        <f t="shared" si="23"/>
        <v>1.9181312325480755E-4</v>
      </c>
      <c r="Z65" s="32">
        <f t="shared" si="23"/>
        <v>1.8590313388792352E-4</v>
      </c>
      <c r="AA65" s="32">
        <f t="shared" si="23"/>
        <v>2.4684820975280977E-4</v>
      </c>
      <c r="AB65" s="32">
        <f t="shared" si="23"/>
        <v>8.6716451366319392E-4</v>
      </c>
      <c r="AC65" s="32">
        <f t="shared" si="23"/>
        <v>3.7353600000000005E-3</v>
      </c>
      <c r="AD65" s="32">
        <f t="shared" si="23"/>
        <v>0</v>
      </c>
      <c r="AE65" s="32">
        <f t="shared" si="23"/>
        <v>0</v>
      </c>
      <c r="AF65" s="32">
        <f t="shared" si="23"/>
        <v>0</v>
      </c>
    </row>
    <row r="66" spans="1:32" x14ac:dyDescent="0.25">
      <c r="D66" s="136">
        <f>D58+D59+D60+D61+D62+D63-D55</f>
        <v>0</v>
      </c>
      <c r="E66" s="136">
        <f t="shared" ref="E66:AF66" si="24">E58+E59+E60+E61+E62+E63-E55</f>
        <v>0</v>
      </c>
      <c r="F66" s="136">
        <f t="shared" si="24"/>
        <v>0</v>
      </c>
      <c r="G66" s="136">
        <f t="shared" si="24"/>
        <v>0</v>
      </c>
      <c r="H66" s="136">
        <f t="shared" si="24"/>
        <v>0</v>
      </c>
      <c r="I66" s="136">
        <f t="shared" si="24"/>
        <v>0</v>
      </c>
      <c r="J66" s="136">
        <f t="shared" si="24"/>
        <v>0</v>
      </c>
      <c r="K66" s="136">
        <f t="shared" si="24"/>
        <v>0</v>
      </c>
      <c r="L66" s="136">
        <f t="shared" si="24"/>
        <v>0</v>
      </c>
      <c r="M66" s="136">
        <f t="shared" si="24"/>
        <v>0</v>
      </c>
      <c r="N66" s="136">
        <f t="shared" si="24"/>
        <v>0</v>
      </c>
      <c r="O66" s="136">
        <f t="shared" si="24"/>
        <v>0</v>
      </c>
      <c r="P66" s="136">
        <f t="shared" si="24"/>
        <v>0</v>
      </c>
      <c r="Q66" s="136">
        <f t="shared" si="24"/>
        <v>0</v>
      </c>
      <c r="R66" s="136">
        <f t="shared" si="24"/>
        <v>0</v>
      </c>
      <c r="S66" s="136">
        <f t="shared" si="24"/>
        <v>0</v>
      </c>
      <c r="T66" s="136">
        <f t="shared" si="24"/>
        <v>0</v>
      </c>
      <c r="U66" s="136">
        <f t="shared" si="24"/>
        <v>0</v>
      </c>
      <c r="V66" s="136">
        <f t="shared" si="24"/>
        <v>0</v>
      </c>
      <c r="W66" s="136">
        <f t="shared" si="24"/>
        <v>0</v>
      </c>
      <c r="X66" s="136">
        <f t="shared" si="24"/>
        <v>0</v>
      </c>
      <c r="Y66" s="136">
        <f t="shared" si="24"/>
        <v>0</v>
      </c>
      <c r="Z66" s="136">
        <f t="shared" si="24"/>
        <v>0</v>
      </c>
      <c r="AA66" s="136">
        <f t="shared" si="24"/>
        <v>0</v>
      </c>
      <c r="AB66" s="136">
        <f t="shared" si="24"/>
        <v>0</v>
      </c>
      <c r="AC66" s="136">
        <f t="shared" si="24"/>
        <v>0</v>
      </c>
      <c r="AD66" s="136">
        <f t="shared" si="24"/>
        <v>0</v>
      </c>
      <c r="AE66" s="136">
        <f t="shared" si="24"/>
        <v>0</v>
      </c>
      <c r="AF66" s="136">
        <f t="shared" si="24"/>
        <v>0</v>
      </c>
    </row>
    <row r="90" spans="3:32" x14ac:dyDescent="0.25">
      <c r="C90" s="103" t="s">
        <v>824</v>
      </c>
      <c r="D90" s="103">
        <v>1990</v>
      </c>
      <c r="E90" s="103">
        <v>1991</v>
      </c>
      <c r="F90" s="103">
        <v>1992</v>
      </c>
      <c r="G90" s="103">
        <v>1993</v>
      </c>
      <c r="H90" s="103">
        <v>1994</v>
      </c>
      <c r="I90" s="103">
        <v>1995</v>
      </c>
      <c r="J90" s="103">
        <v>1996</v>
      </c>
      <c r="K90" s="103">
        <v>1997</v>
      </c>
      <c r="L90" s="103">
        <v>1998</v>
      </c>
      <c r="M90" s="103">
        <v>1999</v>
      </c>
      <c r="N90" s="103">
        <v>2000</v>
      </c>
      <c r="O90" s="103">
        <v>2001</v>
      </c>
      <c r="P90" s="103">
        <v>2002</v>
      </c>
      <c r="Q90" s="103">
        <v>2003</v>
      </c>
      <c r="R90" s="103">
        <v>2004</v>
      </c>
      <c r="S90" s="103">
        <v>2005</v>
      </c>
      <c r="T90" s="103">
        <v>2006</v>
      </c>
      <c r="U90" s="103">
        <v>2007</v>
      </c>
      <c r="V90" s="103">
        <v>2008</v>
      </c>
      <c r="W90" s="103">
        <v>2009</v>
      </c>
      <c r="X90" s="103">
        <v>2010</v>
      </c>
      <c r="Y90" s="103">
        <v>2011</v>
      </c>
      <c r="Z90" s="103">
        <v>2012</v>
      </c>
      <c r="AA90" s="103">
        <v>2013</v>
      </c>
      <c r="AB90" s="103">
        <v>2014</v>
      </c>
      <c r="AC90" s="103">
        <v>2015</v>
      </c>
      <c r="AD90" s="103">
        <v>2016</v>
      </c>
      <c r="AE90" s="103">
        <v>2017</v>
      </c>
      <c r="AF90" s="103">
        <v>2018</v>
      </c>
    </row>
    <row r="91" spans="3:32" x14ac:dyDescent="0.25">
      <c r="C91" s="103">
        <v>0</v>
      </c>
      <c r="D91" s="103" t="s">
        <v>828</v>
      </c>
      <c r="E91" s="103" t="s">
        <v>828</v>
      </c>
      <c r="F91" s="103" t="s">
        <v>828</v>
      </c>
      <c r="G91" s="103" t="s">
        <v>828</v>
      </c>
      <c r="H91" s="103" t="s">
        <v>828</v>
      </c>
      <c r="I91" s="103" t="s">
        <v>828</v>
      </c>
      <c r="J91" s="103" t="s">
        <v>828</v>
      </c>
      <c r="K91" s="103" t="s">
        <v>828</v>
      </c>
      <c r="L91" s="103" t="s">
        <v>828</v>
      </c>
      <c r="M91" s="103" t="s">
        <v>828</v>
      </c>
      <c r="N91" s="103" t="s">
        <v>828</v>
      </c>
      <c r="O91" s="103" t="s">
        <v>828</v>
      </c>
      <c r="P91" s="103" t="s">
        <v>828</v>
      </c>
      <c r="Q91" s="103" t="s">
        <v>828</v>
      </c>
      <c r="R91" s="103" t="s">
        <v>828</v>
      </c>
      <c r="S91" s="103" t="s">
        <v>828</v>
      </c>
      <c r="T91" s="103" t="s">
        <v>828</v>
      </c>
      <c r="U91" s="103" t="s">
        <v>828</v>
      </c>
      <c r="V91" s="103" t="s">
        <v>828</v>
      </c>
      <c r="W91" s="103" t="s">
        <v>828</v>
      </c>
      <c r="X91" s="103" t="s">
        <v>828</v>
      </c>
      <c r="Y91" s="103" t="s">
        <v>828</v>
      </c>
      <c r="Z91" s="103" t="s">
        <v>828</v>
      </c>
      <c r="AA91" s="103" t="s">
        <v>828</v>
      </c>
      <c r="AB91" s="103" t="s">
        <v>828</v>
      </c>
      <c r="AC91" s="103" t="s">
        <v>828</v>
      </c>
      <c r="AD91" s="103" t="s">
        <v>828</v>
      </c>
      <c r="AE91" s="103" t="s">
        <v>828</v>
      </c>
      <c r="AF91" s="103" t="s">
        <v>828</v>
      </c>
    </row>
    <row r="92" spans="3:32" x14ac:dyDescent="0.25">
      <c r="C92" s="31" t="str">
        <f>'GPC alcances 2018'!Q5</f>
        <v>Transporte por carretera</v>
      </c>
      <c r="D92" s="32">
        <f t="shared" ref="D92:M100" si="25">VLOOKUP($C92,$C$8:$AF$46,D$53-1988,FALSE)</f>
        <v>282.07236547837374</v>
      </c>
      <c r="E92" s="32">
        <f t="shared" si="25"/>
        <v>294.70488595931585</v>
      </c>
      <c r="F92" s="32">
        <f t="shared" si="25"/>
        <v>319.88598774217184</v>
      </c>
      <c r="G92" s="32">
        <f t="shared" si="25"/>
        <v>354.24844567001543</v>
      </c>
      <c r="H92" s="32">
        <f t="shared" si="25"/>
        <v>399.26903885840363</v>
      </c>
      <c r="I92" s="32">
        <f t="shared" si="25"/>
        <v>436.85055503655104</v>
      </c>
      <c r="J92" s="32">
        <f t="shared" si="25"/>
        <v>472.27285726810089</v>
      </c>
      <c r="K92" s="32">
        <f t="shared" si="25"/>
        <v>494.53542161425486</v>
      </c>
      <c r="L92" s="32">
        <f t="shared" si="25"/>
        <v>520.34327610917023</v>
      </c>
      <c r="M92" s="32">
        <f t="shared" si="25"/>
        <v>543.96685949200469</v>
      </c>
      <c r="N92" s="32">
        <f t="shared" ref="N92:W100" si="26">VLOOKUP($C92,$C$8:$AF$46,N$53-1988,FALSE)</f>
        <v>560.48497179172819</v>
      </c>
      <c r="O92" s="32">
        <f t="shared" si="26"/>
        <v>526.04119393083477</v>
      </c>
      <c r="P92" s="32">
        <f t="shared" si="26"/>
        <v>537.29411448457495</v>
      </c>
      <c r="Q92" s="32">
        <f t="shared" si="26"/>
        <v>558.32827917725842</v>
      </c>
      <c r="R92" s="32">
        <f t="shared" si="26"/>
        <v>572.70584452976016</v>
      </c>
      <c r="S92" s="32">
        <f t="shared" si="26"/>
        <v>608.34622918904563</v>
      </c>
      <c r="T92" s="32">
        <f t="shared" si="26"/>
        <v>644.26331592687416</v>
      </c>
      <c r="U92" s="32">
        <f t="shared" si="26"/>
        <v>697.7189011847039</v>
      </c>
      <c r="V92" s="32">
        <f t="shared" si="26"/>
        <v>743.75042839809043</v>
      </c>
      <c r="W92" s="32">
        <f t="shared" si="26"/>
        <v>793.64366224363494</v>
      </c>
      <c r="X92" s="32">
        <f t="shared" ref="X92:AF100" si="27">VLOOKUP($C92,$C$8:$AF$46,X$53-1988,FALSE)</f>
        <v>818.84446617329741</v>
      </c>
      <c r="Y92" s="32">
        <f t="shared" si="27"/>
        <v>896.79931626341602</v>
      </c>
      <c r="Z92" s="32">
        <f t="shared" si="27"/>
        <v>933.11611014373136</v>
      </c>
      <c r="AA92" s="32">
        <f t="shared" si="27"/>
        <v>1019.0763867649423</v>
      </c>
      <c r="AB92" s="32">
        <f t="shared" si="27"/>
        <v>967.49599675080469</v>
      </c>
      <c r="AC92" s="32">
        <f t="shared" si="27"/>
        <v>1042.5804440393983</v>
      </c>
      <c r="AD92" s="32">
        <f t="shared" si="27"/>
        <v>1105.2451341139581</v>
      </c>
      <c r="AE92" s="32">
        <f t="shared" si="27"/>
        <v>1127.5151018947099</v>
      </c>
      <c r="AF92" s="32">
        <f t="shared" si="27"/>
        <v>1189.849854237299</v>
      </c>
    </row>
    <row r="93" spans="3:32" x14ac:dyDescent="0.25">
      <c r="C93" s="31" t="str">
        <f>'GPC alcances 2018'!Q6</f>
        <v>Industrias manufactureras y de la construcción (electricidad)</v>
      </c>
      <c r="D93" s="32">
        <f t="shared" si="25"/>
        <v>109.87347758671447</v>
      </c>
      <c r="E93" s="32">
        <f t="shared" si="25"/>
        <v>73.229183474293791</v>
      </c>
      <c r="F93" s="32">
        <f t="shared" si="25"/>
        <v>46.156287987187909</v>
      </c>
      <c r="G93" s="32">
        <f t="shared" si="25"/>
        <v>49.600641826631978</v>
      </c>
      <c r="H93" s="32">
        <f t="shared" si="25"/>
        <v>78.630283295303897</v>
      </c>
      <c r="I93" s="32">
        <f t="shared" si="25"/>
        <v>104.10193873837304</v>
      </c>
      <c r="J93" s="32">
        <f t="shared" si="25"/>
        <v>185.12096134528934</v>
      </c>
      <c r="K93" s="32">
        <f t="shared" si="25"/>
        <v>268.59489302269111</v>
      </c>
      <c r="L93" s="32">
        <f t="shared" si="25"/>
        <v>329.81989247503208</v>
      </c>
      <c r="M93" s="32">
        <f t="shared" si="25"/>
        <v>471.00168114324674</v>
      </c>
      <c r="N93" s="32">
        <f t="shared" si="26"/>
        <v>325.156721299411</v>
      </c>
      <c r="O93" s="32">
        <f t="shared" si="26"/>
        <v>259.52094692391034</v>
      </c>
      <c r="P93" s="32">
        <f t="shared" si="26"/>
        <v>263.54684627754256</v>
      </c>
      <c r="Q93" s="32">
        <f t="shared" si="26"/>
        <v>362.36111578488755</v>
      </c>
      <c r="R93" s="32">
        <f t="shared" si="26"/>
        <v>455.46047549511383</v>
      </c>
      <c r="S93" s="32">
        <f t="shared" si="26"/>
        <v>340.90225587276063</v>
      </c>
      <c r="T93" s="32">
        <f t="shared" si="26"/>
        <v>374.05138805869859</v>
      </c>
      <c r="U93" s="32">
        <f t="shared" si="26"/>
        <v>636.27585910842981</v>
      </c>
      <c r="V93" s="32">
        <f t="shared" si="26"/>
        <v>611.39288172037254</v>
      </c>
      <c r="W93" s="32">
        <f t="shared" si="26"/>
        <v>566.86817719664714</v>
      </c>
      <c r="X93" s="32">
        <f t="shared" si="27"/>
        <v>700.39785119463534</v>
      </c>
      <c r="Y93" s="32">
        <f t="shared" si="27"/>
        <v>783.20104888424271</v>
      </c>
      <c r="Z93" s="32">
        <f t="shared" si="27"/>
        <v>868.35798891929858</v>
      </c>
      <c r="AA93" s="32">
        <f t="shared" si="27"/>
        <v>963.04582912093804</v>
      </c>
      <c r="AB93" s="32">
        <f t="shared" si="27"/>
        <v>829.60825468183873</v>
      </c>
      <c r="AC93" s="32">
        <f t="shared" si="27"/>
        <v>911.52235760015526</v>
      </c>
      <c r="AD93" s="32">
        <f t="shared" si="27"/>
        <v>902.06509505664405</v>
      </c>
      <c r="AE93" s="32">
        <f t="shared" si="27"/>
        <v>751.078990866852</v>
      </c>
      <c r="AF93" s="32">
        <f t="shared" si="27"/>
        <v>975.59955428353305</v>
      </c>
    </row>
    <row r="94" spans="3:32" x14ac:dyDescent="0.25">
      <c r="C94" s="31" t="str">
        <f>'GPC alcances 2018'!Q7</f>
        <v>Industrias manufactureras y de la construcción</v>
      </c>
      <c r="D94" s="32">
        <f t="shared" si="25"/>
        <v>99.564843040570267</v>
      </c>
      <c r="E94" s="32">
        <f t="shared" si="25"/>
        <v>76.095675829112082</v>
      </c>
      <c r="F94" s="32">
        <f t="shared" si="25"/>
        <v>82.092296416620215</v>
      </c>
      <c r="G94" s="32">
        <f t="shared" si="25"/>
        <v>126.18094908872528</v>
      </c>
      <c r="H94" s="32">
        <f t="shared" si="25"/>
        <v>135.92588997140803</v>
      </c>
      <c r="I94" s="32">
        <f t="shared" si="25"/>
        <v>123.19713551238944</v>
      </c>
      <c r="J94" s="32">
        <f t="shared" si="25"/>
        <v>108.60813926477437</v>
      </c>
      <c r="K94" s="32">
        <f t="shared" si="25"/>
        <v>201.12969650206509</v>
      </c>
      <c r="L94" s="32">
        <f t="shared" si="25"/>
        <v>183.6667421946463</v>
      </c>
      <c r="M94" s="32">
        <f t="shared" si="25"/>
        <v>164.43546695129714</v>
      </c>
      <c r="N94" s="32">
        <f t="shared" si="26"/>
        <v>149.8053810002784</v>
      </c>
      <c r="O94" s="32">
        <f t="shared" si="26"/>
        <v>270.29567381716959</v>
      </c>
      <c r="P94" s="32">
        <f t="shared" si="26"/>
        <v>253.88127301972892</v>
      </c>
      <c r="Q94" s="32">
        <f t="shared" si="26"/>
        <v>178.06699265158278</v>
      </c>
      <c r="R94" s="32">
        <f t="shared" si="26"/>
        <v>113.75523320086208</v>
      </c>
      <c r="S94" s="32">
        <f t="shared" si="26"/>
        <v>202.57019315254198</v>
      </c>
      <c r="T94" s="32">
        <f t="shared" si="26"/>
        <v>240.67675136382351</v>
      </c>
      <c r="U94" s="32">
        <f t="shared" si="26"/>
        <v>217.39882007443373</v>
      </c>
      <c r="V94" s="32">
        <f t="shared" si="26"/>
        <v>183.78689725935271</v>
      </c>
      <c r="W94" s="32">
        <f t="shared" si="26"/>
        <v>242.98934859141309</v>
      </c>
      <c r="X94" s="32">
        <f t="shared" si="27"/>
        <v>345.32463744990037</v>
      </c>
      <c r="Y94" s="32">
        <f t="shared" si="27"/>
        <v>333.13936783118476</v>
      </c>
      <c r="Z94" s="32">
        <f t="shared" si="27"/>
        <v>199.34717992515436</v>
      </c>
      <c r="AA94" s="32">
        <f t="shared" si="27"/>
        <v>392.62683260586198</v>
      </c>
      <c r="AB94" s="32">
        <f t="shared" si="27"/>
        <v>454.14545569706047</v>
      </c>
      <c r="AC94" s="32">
        <f t="shared" si="27"/>
        <v>346.33164764632517</v>
      </c>
      <c r="AD94" s="32">
        <f t="shared" si="27"/>
        <v>198.85484163734304</v>
      </c>
      <c r="AE94" s="32">
        <f t="shared" si="27"/>
        <v>414.80982292526369</v>
      </c>
      <c r="AF94" s="32">
        <f t="shared" si="27"/>
        <v>452.74320770792178</v>
      </c>
    </row>
    <row r="95" spans="3:32" x14ac:dyDescent="0.25">
      <c r="C95" s="31" t="str">
        <f>'GPC alcances 2018'!Q8</f>
        <v>Agricultura</v>
      </c>
      <c r="D95" s="32">
        <f t="shared" si="25"/>
        <v>329.97457875881179</v>
      </c>
      <c r="E95" s="32">
        <f t="shared" si="25"/>
        <v>322.89413511711803</v>
      </c>
      <c r="F95" s="32">
        <f t="shared" si="25"/>
        <v>334.07051726378029</v>
      </c>
      <c r="G95" s="32">
        <f t="shared" si="25"/>
        <v>340.47623391729087</v>
      </c>
      <c r="H95" s="32">
        <f t="shared" si="25"/>
        <v>337.90044986588441</v>
      </c>
      <c r="I95" s="32">
        <f t="shared" si="25"/>
        <v>343.92831782135443</v>
      </c>
      <c r="J95" s="32">
        <f t="shared" si="25"/>
        <v>343.36631247972679</v>
      </c>
      <c r="K95" s="32">
        <f t="shared" si="25"/>
        <v>342.38458315245845</v>
      </c>
      <c r="L95" s="32">
        <f t="shared" si="25"/>
        <v>345.15622854775478</v>
      </c>
      <c r="M95" s="32">
        <f t="shared" si="25"/>
        <v>358.58488789058214</v>
      </c>
      <c r="N95" s="32">
        <f t="shared" si="26"/>
        <v>351.01352230674735</v>
      </c>
      <c r="O95" s="32">
        <f t="shared" si="26"/>
        <v>356.91431898069027</v>
      </c>
      <c r="P95" s="32">
        <f t="shared" si="26"/>
        <v>370.53610699162448</v>
      </c>
      <c r="Q95" s="32">
        <f t="shared" si="26"/>
        <v>362.86053948917527</v>
      </c>
      <c r="R95" s="32">
        <f t="shared" si="26"/>
        <v>389.36895416933424</v>
      </c>
      <c r="S95" s="32">
        <f t="shared" si="26"/>
        <v>372.37497171596999</v>
      </c>
      <c r="T95" s="32">
        <f t="shared" si="26"/>
        <v>383.55415124440935</v>
      </c>
      <c r="U95" s="32">
        <f t="shared" si="26"/>
        <v>400.88963433993297</v>
      </c>
      <c r="V95" s="32">
        <f t="shared" si="26"/>
        <v>415.25384819013829</v>
      </c>
      <c r="W95" s="32">
        <f t="shared" si="26"/>
        <v>416.82564759224641</v>
      </c>
      <c r="X95" s="32">
        <f t="shared" si="27"/>
        <v>420.75686610875579</v>
      </c>
      <c r="Y95" s="32">
        <f t="shared" si="27"/>
        <v>377.43553173391177</v>
      </c>
      <c r="Z95" s="32">
        <f t="shared" si="27"/>
        <v>345.46003598604096</v>
      </c>
      <c r="AA95" s="32">
        <f t="shared" si="27"/>
        <v>338.96709132247923</v>
      </c>
      <c r="AB95" s="32">
        <f t="shared" si="27"/>
        <v>336.45709036261576</v>
      </c>
      <c r="AC95" s="32">
        <f t="shared" si="27"/>
        <v>332.95530939121721</v>
      </c>
      <c r="AD95" s="32">
        <f t="shared" si="27"/>
        <v>340.20954012791969</v>
      </c>
      <c r="AE95" s="32">
        <f t="shared" si="27"/>
        <v>354.6214652044734</v>
      </c>
      <c r="AF95" s="32">
        <f t="shared" si="27"/>
        <v>368.88780827727641</v>
      </c>
    </row>
    <row r="96" spans="3:32" x14ac:dyDescent="0.25">
      <c r="C96" s="31" t="str">
        <f>'GPC alcances 2018'!Q9</f>
        <v>Edificios residenciales (electricidad)</v>
      </c>
      <c r="D96" s="32">
        <f t="shared" si="25"/>
        <v>6.0416811162720165</v>
      </c>
      <c r="E96" s="32">
        <f t="shared" si="25"/>
        <v>23.844132212593941</v>
      </c>
      <c r="F96" s="32">
        <f t="shared" si="25"/>
        <v>14.716511130799844</v>
      </c>
      <c r="G96" s="32">
        <f t="shared" si="25"/>
        <v>16.548740789748884</v>
      </c>
      <c r="H96" s="32">
        <f t="shared" si="25"/>
        <v>26.974463743462412</v>
      </c>
      <c r="I96" s="32">
        <f t="shared" si="25"/>
        <v>33.696719230033708</v>
      </c>
      <c r="J96" s="32">
        <f t="shared" si="25"/>
        <v>57.62767858546885</v>
      </c>
      <c r="K96" s="32">
        <f t="shared" si="25"/>
        <v>55.195731482087048</v>
      </c>
      <c r="L96" s="32">
        <f t="shared" si="25"/>
        <v>68.554088086526605</v>
      </c>
      <c r="M96" s="32">
        <f t="shared" si="25"/>
        <v>86.901670206226868</v>
      </c>
      <c r="N96" s="32">
        <f t="shared" si="26"/>
        <v>60.050135390414098</v>
      </c>
      <c r="O96" s="32">
        <f t="shared" si="26"/>
        <v>50.984361830367654</v>
      </c>
      <c r="P96" s="32">
        <f t="shared" si="26"/>
        <v>52.186602591340531</v>
      </c>
      <c r="Q96" s="32">
        <f t="shared" si="26"/>
        <v>63.869113667308774</v>
      </c>
      <c r="R96" s="32">
        <f t="shared" si="26"/>
        <v>82.254314277592883</v>
      </c>
      <c r="S96" s="32">
        <f t="shared" si="26"/>
        <v>65.012842436806253</v>
      </c>
      <c r="T96" s="32">
        <f t="shared" si="26"/>
        <v>71.459214044355306</v>
      </c>
      <c r="U96" s="32">
        <f t="shared" si="26"/>
        <v>119.9261785838079</v>
      </c>
      <c r="V96" s="32">
        <f t="shared" si="26"/>
        <v>109.55669149663926</v>
      </c>
      <c r="W96" s="32">
        <f t="shared" si="26"/>
        <v>100.78816088986009</v>
      </c>
      <c r="X96" s="32">
        <f t="shared" si="27"/>
        <v>127.22886182758215</v>
      </c>
      <c r="Y96" s="32">
        <f t="shared" si="27"/>
        <v>140.28453740488567</v>
      </c>
      <c r="Z96" s="32">
        <f t="shared" si="27"/>
        <v>153.1774157560375</v>
      </c>
      <c r="AA96" s="32">
        <f t="shared" si="27"/>
        <v>180.81800341282295</v>
      </c>
      <c r="AB96" s="32">
        <f t="shared" si="27"/>
        <v>158.1594143256535</v>
      </c>
      <c r="AC96" s="32">
        <f t="shared" si="27"/>
        <v>151.03703714689345</v>
      </c>
      <c r="AD96" s="32">
        <f t="shared" si="27"/>
        <v>180.78166177969101</v>
      </c>
      <c r="AE96" s="32">
        <f t="shared" si="27"/>
        <v>151.97947954424447</v>
      </c>
      <c r="AF96" s="32">
        <f t="shared" si="27"/>
        <v>235.30169535729482</v>
      </c>
    </row>
    <row r="97" spans="3:32" x14ac:dyDescent="0.25">
      <c r="C97" s="31" t="str">
        <f>'GPC alcances 2018'!Q10</f>
        <v>Uso del producto</v>
      </c>
      <c r="D97" s="32">
        <f t="shared" si="25"/>
        <v>1.6583362353755278</v>
      </c>
      <c r="E97" s="32">
        <f t="shared" si="25"/>
        <v>1.652732925615618</v>
      </c>
      <c r="F97" s="32">
        <f t="shared" si="25"/>
        <v>1.7367559618098334</v>
      </c>
      <c r="G97" s="32">
        <f t="shared" si="25"/>
        <v>1.7467986133974209</v>
      </c>
      <c r="H97" s="32">
        <f t="shared" si="25"/>
        <v>2.0124455430897874</v>
      </c>
      <c r="I97" s="32">
        <f t="shared" si="25"/>
        <v>2.2771213350233959</v>
      </c>
      <c r="J97" s="32">
        <f t="shared" si="25"/>
        <v>2.8571679499802118</v>
      </c>
      <c r="K97" s="32">
        <f t="shared" si="25"/>
        <v>4.038585324399075</v>
      </c>
      <c r="L97" s="32">
        <f t="shared" si="25"/>
        <v>4.1253285684840622</v>
      </c>
      <c r="M97" s="32">
        <f t="shared" si="25"/>
        <v>5.5860802051500205</v>
      </c>
      <c r="N97" s="32">
        <f t="shared" si="26"/>
        <v>7.3236412112956266</v>
      </c>
      <c r="O97" s="32">
        <f t="shared" si="26"/>
        <v>10.437424504769925</v>
      </c>
      <c r="P97" s="32">
        <f t="shared" si="26"/>
        <v>10.898620366944327</v>
      </c>
      <c r="Q97" s="32">
        <f t="shared" si="26"/>
        <v>14.637084850002937</v>
      </c>
      <c r="R97" s="32">
        <f t="shared" si="26"/>
        <v>17.823555466436893</v>
      </c>
      <c r="S97" s="32">
        <f t="shared" si="26"/>
        <v>22.538347376828892</v>
      </c>
      <c r="T97" s="32">
        <f t="shared" si="26"/>
        <v>26.209535656953861</v>
      </c>
      <c r="U97" s="32">
        <f t="shared" si="26"/>
        <v>33.752601698759229</v>
      </c>
      <c r="V97" s="32">
        <f t="shared" si="26"/>
        <v>45.563089614246088</v>
      </c>
      <c r="W97" s="32">
        <f t="shared" si="26"/>
        <v>51.866322753661919</v>
      </c>
      <c r="X97" s="32">
        <f t="shared" si="27"/>
        <v>61.797723416914373</v>
      </c>
      <c r="Y97" s="32">
        <f t="shared" si="27"/>
        <v>76.786844992948204</v>
      </c>
      <c r="Z97" s="32">
        <f t="shared" si="27"/>
        <v>95.506247262023336</v>
      </c>
      <c r="AA97" s="32">
        <f t="shared" si="27"/>
        <v>104.1236402531858</v>
      </c>
      <c r="AB97" s="32">
        <f t="shared" si="27"/>
        <v>124.08349165780574</v>
      </c>
      <c r="AC97" s="32">
        <f t="shared" si="27"/>
        <v>131.04581288701883</v>
      </c>
      <c r="AD97" s="32">
        <f t="shared" si="27"/>
        <v>148.98010579193601</v>
      </c>
      <c r="AE97" s="32">
        <f t="shared" si="27"/>
        <v>170.39142336160342</v>
      </c>
      <c r="AF97" s="32">
        <f t="shared" si="27"/>
        <v>203.78062706996258</v>
      </c>
    </row>
    <row r="98" spans="3:32" x14ac:dyDescent="0.25">
      <c r="C98" s="31" t="str">
        <f>'GPC alcances 2018'!Q11</f>
        <v>Disposición de residuos sólidos</v>
      </c>
      <c r="D98" s="32">
        <f t="shared" si="25"/>
        <v>23.884933493052532</v>
      </c>
      <c r="E98" s="32">
        <f t="shared" si="25"/>
        <v>24.588828042627277</v>
      </c>
      <c r="F98" s="32">
        <f t="shared" si="25"/>
        <v>25.564971114195735</v>
      </c>
      <c r="G98" s="32">
        <f t="shared" si="25"/>
        <v>26.798296182669716</v>
      </c>
      <c r="H98" s="32">
        <f t="shared" si="25"/>
        <v>28.033198004646454</v>
      </c>
      <c r="I98" s="32">
        <f t="shared" si="25"/>
        <v>29.291871949278935</v>
      </c>
      <c r="J98" s="32">
        <f t="shared" si="25"/>
        <v>30.726695946139841</v>
      </c>
      <c r="K98" s="32">
        <f t="shared" si="25"/>
        <v>32.241240449194095</v>
      </c>
      <c r="L98" s="32">
        <f t="shared" si="25"/>
        <v>33.849679286163436</v>
      </c>
      <c r="M98" s="32">
        <f t="shared" si="25"/>
        <v>35.49170902106971</v>
      </c>
      <c r="N98" s="32">
        <f t="shared" si="26"/>
        <v>41.185163034633561</v>
      </c>
      <c r="O98" s="32">
        <f t="shared" si="26"/>
        <v>46.79177350326971</v>
      </c>
      <c r="P98" s="32">
        <f t="shared" si="26"/>
        <v>52.194571022910125</v>
      </c>
      <c r="Q98" s="32">
        <f t="shared" si="26"/>
        <v>58.741883460003834</v>
      </c>
      <c r="R98" s="32">
        <f t="shared" si="26"/>
        <v>65.963390500269242</v>
      </c>
      <c r="S98" s="32">
        <f t="shared" si="26"/>
        <v>73.234537651997783</v>
      </c>
      <c r="T98" s="32">
        <f t="shared" si="26"/>
        <v>80.216359802134633</v>
      </c>
      <c r="U98" s="32">
        <f t="shared" si="26"/>
        <v>87.271177363778207</v>
      </c>
      <c r="V98" s="32">
        <f t="shared" si="26"/>
        <v>94.38136602856703</v>
      </c>
      <c r="W98" s="32">
        <f t="shared" si="26"/>
        <v>99.838211826240538</v>
      </c>
      <c r="X98" s="32">
        <f t="shared" si="27"/>
        <v>106.0774337773301</v>
      </c>
      <c r="Y98" s="32">
        <f t="shared" si="27"/>
        <v>111.71683497549807</v>
      </c>
      <c r="Z98" s="32">
        <f t="shared" si="27"/>
        <v>119.13069397068911</v>
      </c>
      <c r="AA98" s="32">
        <f t="shared" si="27"/>
        <v>126.10492726506129</v>
      </c>
      <c r="AB98" s="32">
        <f t="shared" si="27"/>
        <v>133.37372429736567</v>
      </c>
      <c r="AC98" s="32">
        <f t="shared" si="27"/>
        <v>140.69462523389728</v>
      </c>
      <c r="AD98" s="32">
        <f t="shared" si="27"/>
        <v>151.92174361500545</v>
      </c>
      <c r="AE98" s="32">
        <f t="shared" si="27"/>
        <v>160.17185353062075</v>
      </c>
      <c r="AF98" s="32">
        <f t="shared" si="27"/>
        <v>167.03503739000024</v>
      </c>
    </row>
    <row r="99" spans="3:32" x14ac:dyDescent="0.25">
      <c r="C99" s="31" t="str">
        <f>'GPC alcances 2018'!Q12</f>
        <v>Edificios/instalaciones comerciales e institucionales (electricidad)</v>
      </c>
      <c r="D99" s="32">
        <f t="shared" si="25"/>
        <v>32.832384178170877</v>
      </c>
      <c r="E99" s="32">
        <f t="shared" si="25"/>
        <v>3.3996072481432518</v>
      </c>
      <c r="F99" s="32">
        <f t="shared" si="25"/>
        <v>2.098225150807671</v>
      </c>
      <c r="G99" s="32">
        <f t="shared" si="25"/>
        <v>2.3594576072162248</v>
      </c>
      <c r="H99" s="32">
        <f t="shared" si="25"/>
        <v>3.8459182175066462</v>
      </c>
      <c r="I99" s="32">
        <f t="shared" si="25"/>
        <v>4.8043522788623392</v>
      </c>
      <c r="J99" s="32">
        <f t="shared" si="25"/>
        <v>8.2163390164962031</v>
      </c>
      <c r="K99" s="32">
        <f t="shared" si="25"/>
        <v>32.215651566591696</v>
      </c>
      <c r="L99" s="32">
        <f t="shared" si="25"/>
        <v>40.678988529497488</v>
      </c>
      <c r="M99" s="32">
        <f t="shared" si="25"/>
        <v>52.456338120003352</v>
      </c>
      <c r="N99" s="32">
        <f t="shared" si="26"/>
        <v>38.508897616913316</v>
      </c>
      <c r="O99" s="32">
        <f t="shared" si="26"/>
        <v>32.670141426726282</v>
      </c>
      <c r="P99" s="32">
        <f t="shared" si="26"/>
        <v>33.993970298186127</v>
      </c>
      <c r="Q99" s="32">
        <f t="shared" si="26"/>
        <v>44.472653402995107</v>
      </c>
      <c r="R99" s="32">
        <f t="shared" si="26"/>
        <v>61.623906677587541</v>
      </c>
      <c r="S99" s="32">
        <f t="shared" si="26"/>
        <v>48.857397176631792</v>
      </c>
      <c r="T99" s="32">
        <f t="shared" si="26"/>
        <v>54.815303679669846</v>
      </c>
      <c r="U99" s="32">
        <f t="shared" si="26"/>
        <v>88.483119583189605</v>
      </c>
      <c r="V99" s="32">
        <f t="shared" si="26"/>
        <v>84.039827738419191</v>
      </c>
      <c r="W99" s="32">
        <f t="shared" si="26"/>
        <v>79.197010341476727</v>
      </c>
      <c r="X99" s="32">
        <f t="shared" si="27"/>
        <v>107.73212622608271</v>
      </c>
      <c r="Y99" s="32">
        <f t="shared" si="27"/>
        <v>120.77575920704624</v>
      </c>
      <c r="Z99" s="32">
        <f t="shared" si="27"/>
        <v>123.41379773292907</v>
      </c>
      <c r="AA99" s="32">
        <f t="shared" si="27"/>
        <v>159.50296952823746</v>
      </c>
      <c r="AB99" s="32">
        <f t="shared" si="27"/>
        <v>140.96693524515257</v>
      </c>
      <c r="AC99" s="32">
        <f t="shared" si="27"/>
        <v>139.14686697764313</v>
      </c>
      <c r="AD99" s="32">
        <f t="shared" si="27"/>
        <v>205.97462298008091</v>
      </c>
      <c r="AE99" s="32">
        <f t="shared" si="27"/>
        <v>106.87824891720115</v>
      </c>
      <c r="AF99" s="32">
        <f t="shared" si="27"/>
        <v>147.5425639894529</v>
      </c>
    </row>
    <row r="100" spans="3:32" x14ac:dyDescent="0.25">
      <c r="C100" s="31" t="str">
        <f>'GPC alcances 2018'!Q13</f>
        <v>UTCUTS</v>
      </c>
      <c r="D100" s="32">
        <f t="shared" si="25"/>
        <v>220.24707441091132</v>
      </c>
      <c r="E100" s="32">
        <f t="shared" si="25"/>
        <v>263.58417367721074</v>
      </c>
      <c r="F100" s="32">
        <f t="shared" si="25"/>
        <v>279.27004516732381</v>
      </c>
      <c r="G100" s="32">
        <f t="shared" si="25"/>
        <v>244.65094312930574</v>
      </c>
      <c r="H100" s="32">
        <f t="shared" si="25"/>
        <v>265.11966393633446</v>
      </c>
      <c r="I100" s="32">
        <f t="shared" si="25"/>
        <v>281.89900803349695</v>
      </c>
      <c r="J100" s="32">
        <f t="shared" si="25"/>
        <v>299.95626750979727</v>
      </c>
      <c r="K100" s="32">
        <f t="shared" si="25"/>
        <v>290.85809223873872</v>
      </c>
      <c r="L100" s="32">
        <f t="shared" si="25"/>
        <v>330.10161762697851</v>
      </c>
      <c r="M100" s="32">
        <f t="shared" si="25"/>
        <v>350.43894628939415</v>
      </c>
      <c r="N100" s="32">
        <f t="shared" si="26"/>
        <v>377.14663210461657</v>
      </c>
      <c r="O100" s="32">
        <f t="shared" si="26"/>
        <v>394.0910971611894</v>
      </c>
      <c r="P100" s="32">
        <f t="shared" si="26"/>
        <v>435.1519738516015</v>
      </c>
      <c r="Q100" s="32">
        <f t="shared" si="26"/>
        <v>350.9048387146504</v>
      </c>
      <c r="R100" s="32">
        <f t="shared" si="26"/>
        <v>297.18078273805475</v>
      </c>
      <c r="S100" s="32">
        <f t="shared" si="26"/>
        <v>334.85469544067092</v>
      </c>
      <c r="T100" s="32">
        <f t="shared" si="26"/>
        <v>305.03578947552489</v>
      </c>
      <c r="U100" s="32">
        <f t="shared" si="26"/>
        <v>332.4576488090716</v>
      </c>
      <c r="V100" s="32">
        <f t="shared" si="26"/>
        <v>307.49282587830095</v>
      </c>
      <c r="W100" s="32">
        <f t="shared" si="26"/>
        <v>300.76694183549517</v>
      </c>
      <c r="X100" s="32">
        <f t="shared" si="27"/>
        <v>287.22084475073541</v>
      </c>
      <c r="Y100" s="32">
        <f t="shared" si="27"/>
        <v>-87.534071688726428</v>
      </c>
      <c r="Z100" s="32">
        <f t="shared" si="27"/>
        <v>-165.90003165708035</v>
      </c>
      <c r="AA100" s="32">
        <f t="shared" si="27"/>
        <v>-173.8629118262244</v>
      </c>
      <c r="AB100" s="32">
        <f t="shared" si="27"/>
        <v>-167.73371952327105</v>
      </c>
      <c r="AC100" s="32">
        <f t="shared" si="27"/>
        <v>-185.53240971933661</v>
      </c>
      <c r="AD100" s="32">
        <f t="shared" si="27"/>
        <v>-170.5745649103836</v>
      </c>
      <c r="AE100" s="32">
        <f t="shared" si="27"/>
        <v>-95.603079996068232</v>
      </c>
      <c r="AF100" s="32">
        <f t="shared" si="27"/>
        <v>-138.76861694540025</v>
      </c>
    </row>
  </sheetData>
  <conditionalFormatting sqref="D5:AF5">
    <cfRule type="cellIs" dxfId="46" priority="17" operator="lessThan">
      <formula>0</formula>
    </cfRule>
  </conditionalFormatting>
  <conditionalFormatting sqref="D16:AF16">
    <cfRule type="cellIs" dxfId="45" priority="16" operator="lessThan">
      <formula>0</formula>
    </cfRule>
  </conditionalFormatting>
  <conditionalFormatting sqref="D22:AF22">
    <cfRule type="cellIs" dxfId="44" priority="15" operator="lessThan">
      <formula>0</formula>
    </cfRule>
  </conditionalFormatting>
  <conditionalFormatting sqref="D27:AF27">
    <cfRule type="cellIs" dxfId="43" priority="14" operator="lessThan">
      <formula>0</formula>
    </cfRule>
  </conditionalFormatting>
  <conditionalFormatting sqref="D30:AF30">
    <cfRule type="cellIs" dxfId="42" priority="13" operator="lessThan">
      <formula>0</formula>
    </cfRule>
  </conditionalFormatting>
  <conditionalFormatting sqref="D34:AF34">
    <cfRule type="cellIs" dxfId="41" priority="12" operator="lessThan">
      <formula>0</formula>
    </cfRule>
  </conditionalFormatting>
  <conditionalFormatting sqref="D40:AF40">
    <cfRule type="cellIs" dxfId="40" priority="11" operator="lessThan">
      <formula>0</formula>
    </cfRule>
  </conditionalFormatting>
  <conditionalFormatting sqref="D9:AF9">
    <cfRule type="cellIs" dxfId="39" priority="10" operator="lessThan">
      <formula>0</formula>
    </cfRule>
  </conditionalFormatting>
  <conditionalFormatting sqref="D35:AF35 D43:AF43 D39:AF39 D11:AF11 D18:AF18 D24:AF24 D29:AF29 D32:AF32 D5:AF7">
    <cfRule type="cellIs" dxfId="38" priority="9" operator="lessThan">
      <formula>0</formula>
    </cfRule>
  </conditionalFormatting>
  <conditionalFormatting sqref="C25:C28">
    <cfRule type="cellIs" dxfId="37" priority="8" operator="lessThan">
      <formula>0</formula>
    </cfRule>
  </conditionalFormatting>
  <conditionalFormatting sqref="D55:AF55">
    <cfRule type="cellIs" dxfId="36" priority="7" operator="lessThan">
      <formula>0</formula>
    </cfRule>
  </conditionalFormatting>
  <conditionalFormatting sqref="D55:AF55 D64:AF65 D57:AF61">
    <cfRule type="cellIs" dxfId="35" priority="6" operator="lessThan">
      <formula>0</formula>
    </cfRule>
  </conditionalFormatting>
  <conditionalFormatting sqref="D92:AF100">
    <cfRule type="cellIs" dxfId="34" priority="5" operator="lessThan">
      <formula>0</formula>
    </cfRule>
  </conditionalFormatting>
  <conditionalFormatting sqref="D92:AF100">
    <cfRule type="cellIs" dxfId="33" priority="4" operator="lessThan">
      <formula>0</formula>
    </cfRule>
  </conditionalFormatting>
  <conditionalFormatting sqref="D62:AF63">
    <cfRule type="cellIs" dxfId="32" priority="3" operator="lessThan">
      <formula>0</formula>
    </cfRule>
  </conditionalFormatting>
  <conditionalFormatting sqref="D56:AF56">
    <cfRule type="cellIs" dxfId="31" priority="2" operator="lessThan">
      <formula>0</formula>
    </cfRule>
  </conditionalFormatting>
  <conditionalFormatting sqref="D56:AF56">
    <cfRule type="cellIs" dxfId="30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48"/>
  <sheetViews>
    <sheetView topLeftCell="C1" zoomScale="80" zoomScaleNormal="80" workbookViewId="0">
      <selection activeCell="D2" sqref="D2:K2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Coquimbo</v>
      </c>
      <c r="C1">
        <f>'GPC alcances 2018'!C1</f>
        <v>5</v>
      </c>
    </row>
    <row r="2" spans="1:14" x14ac:dyDescent="0.25">
      <c r="C2" s="104" t="s">
        <v>821</v>
      </c>
      <c r="D2" s="105"/>
      <c r="E2" s="105"/>
      <c r="F2" s="105"/>
      <c r="G2" s="105"/>
      <c r="H2" s="105"/>
      <c r="I2" s="105"/>
      <c r="J2" s="105"/>
      <c r="K2" s="105"/>
    </row>
    <row r="3" spans="1:14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14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6" t="s">
        <v>829</v>
      </c>
      <c r="N4" s="102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1910.0471015068224</v>
      </c>
      <c r="E5" s="32">
        <f t="shared" ref="E5:G5" si="0">+E7+E18+E24+E29+E32</f>
        <v>0</v>
      </c>
      <c r="F5" s="32">
        <f t="shared" si="0"/>
        <v>9.6209730948874626</v>
      </c>
      <c r="G5" s="32">
        <f t="shared" si="0"/>
        <v>0.1302543356700667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2189.387220908689</v>
      </c>
      <c r="M5" s="31" t="s">
        <v>834</v>
      </c>
      <c r="N5" s="109">
        <f>$K$7</f>
        <v>641.14932516373938</v>
      </c>
    </row>
    <row r="6" spans="1:14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1360.9271391806978</v>
      </c>
      <c r="M6" s="31" t="s">
        <v>72</v>
      </c>
      <c r="N6" s="109">
        <f>$K$18</f>
        <v>1311.0682405057591</v>
      </c>
    </row>
    <row r="7" spans="1:14" x14ac:dyDescent="0.25">
      <c r="A7" s="6">
        <v>1</v>
      </c>
      <c r="B7" s="6" t="s">
        <v>838</v>
      </c>
      <c r="C7" s="31" t="s">
        <v>834</v>
      </c>
      <c r="D7" s="32">
        <f t="shared" ref="D7:K7" si="4">SUM(D8:D11,D14:D17)</f>
        <v>629.91929995987891</v>
      </c>
      <c r="E7" s="32">
        <f t="shared" si="4"/>
        <v>0</v>
      </c>
      <c r="F7" s="32">
        <f t="shared" si="4"/>
        <v>0.33950520698949505</v>
      </c>
      <c r="G7" s="32">
        <f t="shared" si="4"/>
        <v>9.2026678829637554E-3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641.14932516373938</v>
      </c>
      <c r="M7" s="31" t="s">
        <v>722</v>
      </c>
      <c r="N7" s="86">
        <f>$K$24</f>
        <v>237.16965523919029</v>
      </c>
    </row>
    <row r="8" spans="1:14" x14ac:dyDescent="0.25">
      <c r="A8" s="6">
        <v>1</v>
      </c>
      <c r="B8" s="13" t="s">
        <v>839</v>
      </c>
      <c r="C8" s="13" t="s">
        <v>840</v>
      </c>
      <c r="D8" s="114">
        <f>'CO2'!AE55</f>
        <v>106.17836583089223</v>
      </c>
      <c r="E8" s="115"/>
      <c r="F8" s="113">
        <f>'CH4'!AE55</f>
        <v>0.29934151259691949</v>
      </c>
      <c r="G8" s="113">
        <f>N2O!AE55</f>
        <v>4.0464298187504527E-3</v>
      </c>
      <c r="H8" s="115"/>
      <c r="I8" s="115"/>
      <c r="J8" s="115"/>
      <c r="K8" s="113">
        <f>D8+E8+F8*PCG!$C$5+G8*PCG!$C$6+H8+I8+J8</f>
        <v>114.86773973180286</v>
      </c>
      <c r="M8" s="31" t="s">
        <v>847</v>
      </c>
      <c r="N8" s="109">
        <f>$K$35</f>
        <v>1360.9271391806978</v>
      </c>
    </row>
    <row r="9" spans="1:14" x14ac:dyDescent="0.25">
      <c r="A9" s="6">
        <v>1</v>
      </c>
      <c r="B9" s="13" t="s">
        <v>842</v>
      </c>
      <c r="C9" s="13" t="s">
        <v>843</v>
      </c>
      <c r="D9" s="114">
        <f>'CO2'!AE54</f>
        <v>60.2767795169202</v>
      </c>
      <c r="E9" s="115"/>
      <c r="F9" s="113">
        <f>'CH4'!AE54</f>
        <v>1.1101464854055209E-2</v>
      </c>
      <c r="G9" s="113">
        <f>N2O!AE54</f>
        <v>4.0896728052669122E-4</v>
      </c>
      <c r="H9" s="115"/>
      <c r="I9" s="115"/>
      <c r="J9" s="115"/>
      <c r="K9" s="113">
        <f>D9+E9+F9*PCG!$C$5+G9*PCG!$C$6+H9+I9+J9</f>
        <v>60.676188387868535</v>
      </c>
      <c r="M9" s="31" t="s">
        <v>851</v>
      </c>
      <c r="N9" s="109">
        <f>$K$43</f>
        <v>0</v>
      </c>
    </row>
    <row r="10" spans="1:14" x14ac:dyDescent="0.25">
      <c r="A10" s="6">
        <v>1</v>
      </c>
      <c r="B10" s="13" t="s">
        <v>846</v>
      </c>
      <c r="C10" s="13" t="s">
        <v>44</v>
      </c>
      <c r="D10" s="114">
        <f>'CO2'!AE17</f>
        <v>450.68168278942312</v>
      </c>
      <c r="E10" s="115"/>
      <c r="F10" s="113">
        <f>'CH4'!AE17</f>
        <v>2.7122993008211214E-2</v>
      </c>
      <c r="G10" s="113">
        <f>N2O!AE17</f>
        <v>4.642449977494593E-3</v>
      </c>
      <c r="H10" s="115"/>
      <c r="I10" s="115"/>
      <c r="J10" s="115"/>
      <c r="K10" s="113">
        <f>D10+E10+F10*PCG!$C$5+G10*PCG!$C$6+H10+I10+J10</f>
        <v>452.74320770792178</v>
      </c>
      <c r="M10" s="117" t="s">
        <v>821</v>
      </c>
      <c r="N10" s="105">
        <f>SUM(N5:N9)-K5-K6</f>
        <v>0</v>
      </c>
    </row>
    <row r="11" spans="1:14" x14ac:dyDescent="0.25">
      <c r="A11" s="6">
        <v>1</v>
      </c>
      <c r="B11" s="13" t="s">
        <v>849</v>
      </c>
      <c r="C11" s="13" t="s">
        <v>850</v>
      </c>
      <c r="D11" s="116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853</v>
      </c>
      <c r="C12" s="13" t="s">
        <v>42</v>
      </c>
      <c r="D12" s="114">
        <f>'CO2'!AE8-'CO2'!AE10</f>
        <v>0</v>
      </c>
      <c r="E12" s="115"/>
      <c r="F12" s="113">
        <f>'CH4'!AE8-'CH4'!AE10</f>
        <v>0</v>
      </c>
      <c r="G12" s="113">
        <f>N2O!AE8-N2O!AE10</f>
        <v>0</v>
      </c>
      <c r="H12" s="115"/>
      <c r="I12" s="115"/>
      <c r="J12" s="115"/>
      <c r="K12" s="113">
        <f>D12+E12+F12*PCG!$C$5+G12*PCG!$C$6+H12+I12+J12</f>
        <v>0</v>
      </c>
    </row>
    <row r="13" spans="1:14" x14ac:dyDescent="0.25">
      <c r="A13" s="6">
        <v>1</v>
      </c>
      <c r="B13" s="13" t="s">
        <v>855</v>
      </c>
      <c r="C13" s="13" t="s">
        <v>835</v>
      </c>
      <c r="D13" s="120"/>
      <c r="E13" s="121"/>
      <c r="F13" s="121"/>
      <c r="G13" s="121"/>
      <c r="H13" s="121"/>
      <c r="I13" s="121"/>
      <c r="J13" s="121"/>
      <c r="K13" s="121"/>
    </row>
    <row r="14" spans="1:14" x14ac:dyDescent="0.25">
      <c r="A14" s="6">
        <v>1</v>
      </c>
      <c r="B14" s="13" t="s">
        <v>856</v>
      </c>
      <c r="C14" s="13" t="s">
        <v>857</v>
      </c>
      <c r="D14" s="114">
        <f>'CO2'!AE56</f>
        <v>12.620065515009314</v>
      </c>
      <c r="E14" s="115"/>
      <c r="F14" s="113">
        <f>'CH4'!AE56</f>
        <v>1.9381008218641452E-3</v>
      </c>
      <c r="G14" s="113">
        <f>N2O!AE56</f>
        <v>1.0027797241204744E-4</v>
      </c>
      <c r="H14" s="115"/>
      <c r="I14" s="115"/>
      <c r="J14" s="115"/>
      <c r="K14" s="113">
        <f>D14+E14+F14*PCG!$C$5+G14*PCG!$C$6+H14+I14+J14</f>
        <v>12.698400871334709</v>
      </c>
    </row>
    <row r="15" spans="1:14" x14ac:dyDescent="0.25">
      <c r="A15" s="6">
        <v>1</v>
      </c>
      <c r="B15" s="13" t="s">
        <v>859</v>
      </c>
      <c r="C15" s="13" t="s">
        <v>860</v>
      </c>
      <c r="D15" s="114">
        <f>'CO2'!AE60</f>
        <v>0.16240630763396266</v>
      </c>
      <c r="E15" s="115"/>
      <c r="F15" s="113">
        <f>'CH4'!AE60</f>
        <v>1.1357084449927458E-6</v>
      </c>
      <c r="G15" s="113">
        <f>N2O!AE60</f>
        <v>4.5428337799709833E-6</v>
      </c>
      <c r="H15" s="115"/>
      <c r="I15" s="115"/>
      <c r="J15" s="115"/>
      <c r="K15" s="113">
        <f>D15+E15+F15*PCG!$C$5+G15*PCG!$C$6+H15+I15+J15</f>
        <v>0.16378846481151882</v>
      </c>
    </row>
    <row r="16" spans="1:14" x14ac:dyDescent="0.25">
      <c r="A16" s="6">
        <v>1</v>
      </c>
      <c r="B16" s="13" t="s">
        <v>862</v>
      </c>
      <c r="C16" s="13" t="s">
        <v>863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</row>
    <row r="17" spans="1:11" x14ac:dyDescent="0.25">
      <c r="A17" s="6">
        <v>1</v>
      </c>
      <c r="B17" s="13" t="s">
        <v>864</v>
      </c>
      <c r="C17" s="13" t="s">
        <v>865</v>
      </c>
      <c r="D17" s="113">
        <f>'CO2'!AE80</f>
        <v>0</v>
      </c>
      <c r="E17" s="115"/>
      <c r="F17" s="113">
        <f>'CH4'!AE80</f>
        <v>0</v>
      </c>
      <c r="G17" s="113">
        <f>N2O!AE80</f>
        <v>0</v>
      </c>
      <c r="H17" s="115"/>
      <c r="I17" s="115"/>
      <c r="J17" s="115"/>
      <c r="K17" s="113">
        <f>D17+E17+F17*PCG!$C$5+G17*PCG!$C$6+H17+I17+J17</f>
        <v>0</v>
      </c>
    </row>
    <row r="18" spans="1:11" x14ac:dyDescent="0.25">
      <c r="A18" s="6">
        <v>1</v>
      </c>
      <c r="B18" s="6" t="s">
        <v>866</v>
      </c>
      <c r="C18" s="31" t="s">
        <v>72</v>
      </c>
      <c r="D18" s="32">
        <f>+SUM(D19:D23)</f>
        <v>1276.7184387523755</v>
      </c>
      <c r="E18" s="32">
        <f t="shared" ref="E18:K18" si="6">+SUM(E19:E23)</f>
        <v>0</v>
      </c>
      <c r="F18" s="32">
        <f t="shared" si="6"/>
        <v>0.26103595237000105</v>
      </c>
      <c r="G18" s="32">
        <f t="shared" si="6"/>
        <v>9.3368801825952141E-2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1311.0682405057591</v>
      </c>
    </row>
    <row r="19" spans="1:11" x14ac:dyDescent="0.25">
      <c r="A19" s="6">
        <v>1</v>
      </c>
      <c r="B19" s="13" t="s">
        <v>867</v>
      </c>
      <c r="C19" s="13" t="s">
        <v>841</v>
      </c>
      <c r="D19" s="113">
        <f>'CO2'!AE35</f>
        <v>1158.94529601409</v>
      </c>
      <c r="E19" s="115"/>
      <c r="F19" s="113">
        <f>'CH4'!AE35</f>
        <v>0.20412893161696893</v>
      </c>
      <c r="G19" s="113">
        <f>N2O!AE35</f>
        <v>8.6581660848271305E-2</v>
      </c>
      <c r="H19" s="115"/>
      <c r="I19" s="115"/>
      <c r="J19" s="115"/>
      <c r="K19" s="113">
        <f>D19+E19+F19*PCG!$C$5+G19*PCG!$C$6+H19+I19+J19</f>
        <v>1189.849854237299</v>
      </c>
    </row>
    <row r="20" spans="1:11" x14ac:dyDescent="0.25">
      <c r="A20" s="6">
        <v>1</v>
      </c>
      <c r="B20" s="13" t="s">
        <v>869</v>
      </c>
      <c r="C20" s="13" t="s">
        <v>870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</row>
    <row r="21" spans="1:11" x14ac:dyDescent="0.25">
      <c r="A21" s="6">
        <v>1</v>
      </c>
      <c r="B21" s="13" t="s">
        <v>871</v>
      </c>
      <c r="C21" s="13" t="s">
        <v>872</v>
      </c>
      <c r="D21" s="113">
        <f>'CO2'!AE47</f>
        <v>0.21938432334901145</v>
      </c>
      <c r="E21" s="115"/>
      <c r="F21" s="113">
        <f>'CH4'!AE47</f>
        <v>2.0322970039226929E-5</v>
      </c>
      <c r="G21" s="113">
        <f>N2O!AE47</f>
        <v>5.8065628683505497E-6</v>
      </c>
      <c r="H21" s="115"/>
      <c r="I21" s="115"/>
      <c r="J21" s="115"/>
      <c r="K21" s="113">
        <f>D21+E21+F21*PCG!$C$5+G21*PCG!$C$6+H21+I21+J21</f>
        <v>0.22162275333476059</v>
      </c>
    </row>
    <row r="22" spans="1:11" x14ac:dyDescent="0.25">
      <c r="A22" s="6">
        <v>1</v>
      </c>
      <c r="B22" s="13" t="s">
        <v>873</v>
      </c>
      <c r="C22" s="13" t="s">
        <v>861</v>
      </c>
      <c r="D22" s="113">
        <f>'CO2'!AE34</f>
        <v>74.102183609362058</v>
      </c>
      <c r="E22" s="115"/>
      <c r="F22" s="113">
        <f>'CH4'!AE34</f>
        <v>5.1820077575855778E-4</v>
      </c>
      <c r="G22" s="113">
        <f>N2O!AE34</f>
        <v>2.0728031030342311E-3</v>
      </c>
      <c r="H22" s="115"/>
      <c r="I22" s="115"/>
      <c r="J22" s="115"/>
      <c r="K22" s="113">
        <f>D22+E22+F22*PCG!$C$5+G22*PCG!$C$6+H22+I22+J22</f>
        <v>74.732833953460229</v>
      </c>
    </row>
    <row r="23" spans="1:11" x14ac:dyDescent="0.25">
      <c r="A23" s="6">
        <v>1</v>
      </c>
      <c r="B23" s="13" t="s">
        <v>874</v>
      </c>
      <c r="C23" s="13" t="s">
        <v>868</v>
      </c>
      <c r="D23" s="113">
        <f>'CO2'!AE52</f>
        <v>43.45157480557446</v>
      </c>
      <c r="E23" s="115"/>
      <c r="F23" s="113">
        <f>'CH4'!AE52</f>
        <v>5.63684970072343E-2</v>
      </c>
      <c r="G23" s="113">
        <f>N2O!AE52</f>
        <v>4.7085313117782622E-3</v>
      </c>
      <c r="H23" s="115"/>
      <c r="I23" s="115"/>
      <c r="J23" s="115"/>
      <c r="K23" s="113">
        <f>D23+E23+F23*PCG!$C$5+G23*PCG!$C$6+H23+I23+J23</f>
        <v>46.263929561665236</v>
      </c>
    </row>
    <row r="24" spans="1:11" x14ac:dyDescent="0.25">
      <c r="A24" s="6">
        <v>1</v>
      </c>
      <c r="B24" s="6" t="s">
        <v>876</v>
      </c>
      <c r="C24" s="31" t="s">
        <v>722</v>
      </c>
      <c r="D24" s="32">
        <f>SUM(D25:D28)</f>
        <v>3.4093627945681884</v>
      </c>
      <c r="E24" s="32">
        <f t="shared" ref="E24:J24" si="7">SUM(E25:E28)</f>
        <v>0</v>
      </c>
      <c r="F24" s="32">
        <f t="shared" si="7"/>
        <v>9.0204319355279665</v>
      </c>
      <c r="G24" s="32">
        <f t="shared" si="7"/>
        <v>2.7682865961150809E-2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8">
        <f>SUM(K25:K28)</f>
        <v>237.16965523919029</v>
      </c>
    </row>
    <row r="25" spans="1:11" x14ac:dyDescent="0.25">
      <c r="A25" s="6">
        <v>1</v>
      </c>
      <c r="B25" s="13" t="s">
        <v>877</v>
      </c>
      <c r="C25" s="13" t="s">
        <v>724</v>
      </c>
      <c r="D25" s="115"/>
      <c r="E25" s="115"/>
      <c r="F25" s="113">
        <f>'CH4'!AE426</f>
        <v>6.6814014956000083</v>
      </c>
      <c r="G25" s="113">
        <f>N2O!AE426</f>
        <v>0</v>
      </c>
      <c r="H25" s="115"/>
      <c r="I25" s="115"/>
      <c r="J25" s="115"/>
      <c r="K25" s="113">
        <f>D25+E25+F25*PCG!$C$5+G25*PCG!$C$6+H25+I25+J25</f>
        <v>167.03503739000021</v>
      </c>
    </row>
    <row r="26" spans="1:11" x14ac:dyDescent="0.25">
      <c r="A26" s="6">
        <v>1</v>
      </c>
      <c r="B26" s="13" t="s">
        <v>879</v>
      </c>
      <c r="C26" s="13" t="s">
        <v>880</v>
      </c>
      <c r="D26" s="115"/>
      <c r="E26" s="115"/>
      <c r="F26" s="113">
        <f>'CH4'!AE430</f>
        <v>2.3268749999999993E-4</v>
      </c>
      <c r="G26" s="113">
        <f>N2O!AE430</f>
        <v>1.7451562499999998E-5</v>
      </c>
      <c r="H26" s="115"/>
      <c r="I26" s="115"/>
      <c r="J26" s="115"/>
      <c r="K26" s="113">
        <f>D26+E26+F26*PCG!$C$5+G26*PCG!$C$6+H26+I26+J26</f>
        <v>1.1017753124999998E-2</v>
      </c>
    </row>
    <row r="27" spans="1:11" x14ac:dyDescent="0.25">
      <c r="A27" s="6">
        <v>1</v>
      </c>
      <c r="B27" s="13" t="s">
        <v>881</v>
      </c>
      <c r="C27" s="13" t="s">
        <v>878</v>
      </c>
      <c r="D27" s="113">
        <f>'CO2'!AE431</f>
        <v>3.4093627945681884</v>
      </c>
      <c r="E27" s="115"/>
      <c r="F27" s="113">
        <f>'CH4'!AE431</f>
        <v>9.6955750552513764E-2</v>
      </c>
      <c r="G27" s="113">
        <f>N2O!AE431</f>
        <v>2.2374403973657018E-3</v>
      </c>
      <c r="H27" s="115"/>
      <c r="I27" s="115"/>
      <c r="J27" s="115"/>
      <c r="K27" s="113">
        <f>D27+E27+F27*PCG!$C$5+G27*PCG!$C$6+H27+I27+J27</f>
        <v>6.5000137967960114</v>
      </c>
    </row>
    <row r="28" spans="1:11" x14ac:dyDescent="0.25">
      <c r="A28" s="6">
        <v>1</v>
      </c>
      <c r="B28" s="13" t="s">
        <v>882</v>
      </c>
      <c r="C28" s="13" t="s">
        <v>875</v>
      </c>
      <c r="D28" s="115"/>
      <c r="E28" s="115"/>
      <c r="F28" s="113">
        <f>'CH4'!AE434</f>
        <v>2.2418420018754448</v>
      </c>
      <c r="G28" s="113">
        <f>N2O!AE434</f>
        <v>2.5427974001285106E-2</v>
      </c>
      <c r="H28" s="115"/>
      <c r="I28" s="115"/>
      <c r="J28" s="115"/>
      <c r="K28" s="113">
        <f>D28+E28+F28*PCG!$C$5+G28*PCG!$C$6+H28+I28+J28</f>
        <v>63.623586299269085</v>
      </c>
    </row>
    <row r="29" spans="1:11" x14ac:dyDescent="0.25">
      <c r="A29" s="6">
        <v>1</v>
      </c>
      <c r="B29" s="6" t="s">
        <v>884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885</v>
      </c>
      <c r="C30" s="13" t="s">
        <v>845</v>
      </c>
      <c r="D30" s="121"/>
      <c r="E30" s="121"/>
      <c r="F30" s="121"/>
      <c r="G30" s="121"/>
      <c r="H30" s="121"/>
      <c r="I30" s="121"/>
      <c r="J30" s="121"/>
      <c r="K30" s="121"/>
    </row>
    <row r="31" spans="1:11" x14ac:dyDescent="0.25">
      <c r="A31" s="6">
        <v>1</v>
      </c>
      <c r="B31" s="13" t="s">
        <v>887</v>
      </c>
      <c r="C31" s="13" t="s">
        <v>854</v>
      </c>
      <c r="D31" s="121"/>
      <c r="E31" s="121"/>
      <c r="F31" s="121"/>
      <c r="G31" s="121"/>
      <c r="H31" s="121"/>
      <c r="I31" s="121"/>
      <c r="J31" s="121"/>
      <c r="K31" s="121"/>
    </row>
    <row r="32" spans="1:11" x14ac:dyDescent="0.25">
      <c r="A32" s="6">
        <v>1</v>
      </c>
      <c r="B32" s="6" t="s">
        <v>888</v>
      </c>
      <c r="C32" s="31" t="s">
        <v>844</v>
      </c>
      <c r="D32" s="122"/>
      <c r="E32" s="122"/>
      <c r="F32" s="122"/>
      <c r="G32" s="122"/>
      <c r="H32" s="122"/>
      <c r="I32" s="122"/>
      <c r="J32" s="122"/>
      <c r="K32" s="122"/>
    </row>
    <row r="33" spans="1:11" x14ac:dyDescent="0.25">
      <c r="A33" s="6">
        <v>1</v>
      </c>
      <c r="B33" s="13" t="s">
        <v>889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</row>
    <row r="34" spans="1:11" x14ac:dyDescent="0.25">
      <c r="A34" s="6">
        <v>1</v>
      </c>
      <c r="B34" s="13" t="s">
        <v>890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</row>
    <row r="35" spans="1:11" x14ac:dyDescent="0.25">
      <c r="A35" s="6">
        <v>2</v>
      </c>
      <c r="B35" s="6" t="s">
        <v>838</v>
      </c>
      <c r="C35" s="31" t="s">
        <v>847</v>
      </c>
      <c r="D35" s="32"/>
      <c r="E35" s="32"/>
      <c r="F35" s="32"/>
      <c r="G35" s="32"/>
      <c r="H35" s="32"/>
      <c r="I35" s="32"/>
      <c r="J35" s="32"/>
      <c r="K35" s="32">
        <f>SUM(K36:K39)+K42</f>
        <v>1360.9271391806978</v>
      </c>
    </row>
    <row r="36" spans="1:11" x14ac:dyDescent="0.25">
      <c r="A36" s="6">
        <v>2</v>
      </c>
      <c r="B36" s="13" t="s">
        <v>839</v>
      </c>
      <c r="C36" s="13" t="s">
        <v>852</v>
      </c>
      <c r="D36" s="115"/>
      <c r="E36" s="115"/>
      <c r="F36" s="115"/>
      <c r="G36" s="115"/>
      <c r="H36" s="115"/>
      <c r="I36" s="115"/>
      <c r="J36" s="115"/>
      <c r="K36" s="113">
        <v>235.30169535729482</v>
      </c>
    </row>
    <row r="37" spans="1:11" x14ac:dyDescent="0.25">
      <c r="A37" s="6">
        <v>2</v>
      </c>
      <c r="B37" s="13" t="s">
        <v>842</v>
      </c>
      <c r="C37" s="13" t="s">
        <v>858</v>
      </c>
      <c r="D37" s="115"/>
      <c r="E37" s="115"/>
      <c r="F37" s="115"/>
      <c r="G37" s="115"/>
      <c r="H37" s="115"/>
      <c r="I37" s="115"/>
      <c r="J37" s="115"/>
      <c r="K37" s="113">
        <v>147.5425639894529</v>
      </c>
    </row>
    <row r="38" spans="1:11" x14ac:dyDescent="0.25">
      <c r="A38" s="6">
        <v>2</v>
      </c>
      <c r="B38" s="13" t="s">
        <v>846</v>
      </c>
      <c r="C38" s="13" t="s">
        <v>837</v>
      </c>
      <c r="D38" s="115"/>
      <c r="E38" s="115"/>
      <c r="F38" s="115"/>
      <c r="G38" s="115"/>
      <c r="H38" s="115"/>
      <c r="I38" s="115"/>
      <c r="J38" s="115"/>
      <c r="K38" s="113">
        <v>975.59955428353305</v>
      </c>
    </row>
    <row r="39" spans="1:11" x14ac:dyDescent="0.25">
      <c r="A39" s="6">
        <v>2</v>
      </c>
      <c r="B39" s="13" t="s">
        <v>849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1.2942369072686819</v>
      </c>
    </row>
    <row r="40" spans="1:11" x14ac:dyDescent="0.25">
      <c r="A40" s="6">
        <v>2</v>
      </c>
      <c r="B40" s="13" t="s">
        <v>853</v>
      </c>
      <c r="C40" s="13" t="s">
        <v>891</v>
      </c>
      <c r="D40" s="115"/>
      <c r="E40" s="115"/>
      <c r="F40" s="115"/>
      <c r="G40" s="115"/>
      <c r="H40" s="115"/>
      <c r="I40" s="115"/>
      <c r="J40" s="115"/>
      <c r="K40" s="113">
        <v>0</v>
      </c>
    </row>
    <row r="41" spans="1:11" x14ac:dyDescent="0.25">
      <c r="A41" s="6">
        <v>2</v>
      </c>
      <c r="B41" s="13" t="s">
        <v>855</v>
      </c>
      <c r="C41" s="13" t="s">
        <v>848</v>
      </c>
      <c r="D41" s="115"/>
      <c r="E41" s="115"/>
      <c r="F41" s="115"/>
      <c r="G41" s="115"/>
      <c r="H41" s="115"/>
      <c r="I41" s="115"/>
      <c r="J41" s="115"/>
      <c r="K41" s="113">
        <v>1.2942369072686819</v>
      </c>
    </row>
    <row r="42" spans="1:11" x14ac:dyDescent="0.25">
      <c r="A42" s="6">
        <v>2</v>
      </c>
      <c r="B42" s="13" t="s">
        <v>856</v>
      </c>
      <c r="C42" s="13" t="s">
        <v>886</v>
      </c>
      <c r="D42" s="115"/>
      <c r="E42" s="115"/>
      <c r="F42" s="115"/>
      <c r="G42" s="115"/>
      <c r="H42" s="115"/>
      <c r="I42" s="115"/>
      <c r="J42" s="115"/>
      <c r="K42" s="113">
        <v>1.1890886431483061</v>
      </c>
    </row>
    <row r="43" spans="1:11" x14ac:dyDescent="0.25">
      <c r="A43" s="6">
        <v>2</v>
      </c>
      <c r="B43" s="6" t="s">
        <v>866</v>
      </c>
      <c r="C43" s="31" t="s">
        <v>851</v>
      </c>
      <c r="D43" s="32"/>
      <c r="E43" s="32"/>
      <c r="F43" s="32"/>
      <c r="G43" s="32"/>
      <c r="H43" s="32"/>
      <c r="I43" s="32"/>
      <c r="J43" s="32"/>
      <c r="K43" s="32">
        <f>SUM(K44:K48)</f>
        <v>0</v>
      </c>
    </row>
    <row r="44" spans="1:11" x14ac:dyDescent="0.25">
      <c r="A44" s="6">
        <v>2</v>
      </c>
      <c r="B44" s="13" t="s">
        <v>867</v>
      </c>
      <c r="C44" s="13" t="s">
        <v>883</v>
      </c>
      <c r="D44" s="115"/>
      <c r="E44" s="115"/>
      <c r="F44" s="115"/>
      <c r="G44" s="115"/>
      <c r="H44" s="115"/>
      <c r="I44" s="115"/>
      <c r="J44" s="115"/>
      <c r="K44" s="113">
        <v>0</v>
      </c>
    </row>
    <row r="45" spans="1:11" x14ac:dyDescent="0.25">
      <c r="A45" s="6">
        <v>2</v>
      </c>
      <c r="B45" s="13" t="s">
        <v>869</v>
      </c>
      <c r="C45" s="13" t="s">
        <v>892</v>
      </c>
      <c r="D45" s="115"/>
      <c r="E45" s="115"/>
      <c r="F45" s="115"/>
      <c r="G45" s="115"/>
      <c r="H45" s="115"/>
      <c r="I45" s="115"/>
      <c r="J45" s="115"/>
      <c r="K45" s="113">
        <v>0</v>
      </c>
    </row>
    <row r="46" spans="1:11" x14ac:dyDescent="0.25">
      <c r="A46" s="6">
        <v>2</v>
      </c>
      <c r="B46" s="13" t="s">
        <v>871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11" x14ac:dyDescent="0.25">
      <c r="A47" s="6">
        <v>2</v>
      </c>
      <c r="B47" s="13" t="s">
        <v>873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11" x14ac:dyDescent="0.25">
      <c r="A48" s="6">
        <v>2</v>
      </c>
      <c r="B48" s="13" t="s">
        <v>874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conditionalFormatting sqref="D35:K35 D43:K43 D39:K39 D11:K11 D18:K18 D24:K24 D29:K29 D32:K32 D5:K7">
    <cfRule type="cellIs" dxfId="29" priority="2" operator="lessThan">
      <formula>0</formula>
    </cfRule>
  </conditionalFormatting>
  <conditionalFormatting sqref="C25:C28">
    <cfRule type="cellIs" dxfId="28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61"/>
  <sheetViews>
    <sheetView zoomScale="70" zoomScaleNormal="70" workbookViewId="0">
      <selection activeCell="D1" sqref="D1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Coquimbo</v>
      </c>
      <c r="C1">
        <f>'GPC alcances 2018'!C1</f>
        <v>5</v>
      </c>
    </row>
    <row r="2" spans="1:32" x14ac:dyDescent="0.25">
      <c r="C2" s="104" t="s">
        <v>821</v>
      </c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 t="s">
        <v>828</v>
      </c>
      <c r="F4" s="102" t="s">
        <v>828</v>
      </c>
      <c r="G4" s="102" t="s">
        <v>828</v>
      </c>
      <c r="H4" s="102" t="s">
        <v>828</v>
      </c>
      <c r="I4" s="102" t="s">
        <v>828</v>
      </c>
      <c r="J4" s="102" t="s">
        <v>828</v>
      </c>
      <c r="K4" s="102" t="s">
        <v>828</v>
      </c>
      <c r="L4" s="102" t="s">
        <v>828</v>
      </c>
      <c r="M4" s="102" t="s">
        <v>828</v>
      </c>
      <c r="N4" s="102" t="s">
        <v>828</v>
      </c>
      <c r="O4" s="102" t="s">
        <v>828</v>
      </c>
      <c r="P4" s="102" t="s">
        <v>828</v>
      </c>
      <c r="Q4" s="102" t="s">
        <v>828</v>
      </c>
      <c r="R4" s="102" t="s">
        <v>828</v>
      </c>
      <c r="S4" s="102" t="s">
        <v>828</v>
      </c>
      <c r="T4" s="102" t="s">
        <v>828</v>
      </c>
      <c r="U4" s="102" t="s">
        <v>828</v>
      </c>
      <c r="V4" s="102" t="s">
        <v>828</v>
      </c>
      <c r="W4" s="102" t="s">
        <v>828</v>
      </c>
      <c r="X4" s="102" t="s">
        <v>828</v>
      </c>
      <c r="Y4" s="102" t="s">
        <v>828</v>
      </c>
      <c r="Z4" s="102" t="s">
        <v>828</v>
      </c>
      <c r="AA4" s="102" t="s">
        <v>828</v>
      </c>
      <c r="AB4" s="102" t="s">
        <v>828</v>
      </c>
      <c r="AC4" s="102" t="s">
        <v>828</v>
      </c>
      <c r="AD4" s="102" t="s">
        <v>828</v>
      </c>
      <c r="AE4" s="102" t="s">
        <v>828</v>
      </c>
      <c r="AF4" s="102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559.98036159401556</v>
      </c>
      <c r="E5" s="32">
        <f t="shared" si="0"/>
        <v>565.6166947016859</v>
      </c>
      <c r="F5" s="32">
        <f t="shared" si="0"/>
        <v>636.91001070879292</v>
      </c>
      <c r="G5" s="32">
        <f t="shared" si="0"/>
        <v>724.85687434541444</v>
      </c>
      <c r="H5" s="32">
        <f t="shared" si="0"/>
        <v>802.05837604240526</v>
      </c>
      <c r="I5" s="32">
        <f t="shared" si="0"/>
        <v>825.34693681589602</v>
      </c>
      <c r="J5" s="32">
        <f t="shared" si="0"/>
        <v>840.18979374496769</v>
      </c>
      <c r="K5" s="32">
        <f t="shared" si="0"/>
        <v>977.49976575101584</v>
      </c>
      <c r="L5" s="32">
        <f t="shared" si="0"/>
        <v>967.76772624653347</v>
      </c>
      <c r="M5" s="32">
        <f t="shared" si="0"/>
        <v>980.69466483571216</v>
      </c>
      <c r="N5" s="32">
        <f t="shared" si="0"/>
        <v>992.24408134337193</v>
      </c>
      <c r="O5" s="32">
        <f t="shared" si="0"/>
        <v>1069.2494287285328</v>
      </c>
      <c r="P5" s="32">
        <f t="shared" si="0"/>
        <v>1055.5557942527073</v>
      </c>
      <c r="Q5" s="32">
        <f t="shared" si="0"/>
        <v>1014.5400707383237</v>
      </c>
      <c r="R5" s="32">
        <f t="shared" si="0"/>
        <v>996.3005657478069</v>
      </c>
      <c r="S5" s="32">
        <f t="shared" si="0"/>
        <v>1093.1936779349967</v>
      </c>
      <c r="T5" s="32">
        <f t="shared" si="0"/>
        <v>1176.9552933210766</v>
      </c>
      <c r="U5" s="32">
        <f t="shared" si="0"/>
        <v>1228.9648575115561</v>
      </c>
      <c r="V5" s="32">
        <f t="shared" si="0"/>
        <v>1278.6631581875572</v>
      </c>
      <c r="W5" s="32">
        <f t="shared" si="0"/>
        <v>1384.4937715382659</v>
      </c>
      <c r="X5" s="32">
        <f t="shared" si="0"/>
        <v>1558.4689706493409</v>
      </c>
      <c r="Y5" s="32">
        <f t="shared" si="0"/>
        <v>1640.3957265800814</v>
      </c>
      <c r="Z5" s="32">
        <f t="shared" si="0"/>
        <v>1545.8877790097108</v>
      </c>
      <c r="AA5" s="32">
        <f t="shared" si="0"/>
        <v>1815.0314629465968</v>
      </c>
      <c r="AB5" s="32">
        <f t="shared" si="0"/>
        <v>1835.7723062400441</v>
      </c>
      <c r="AC5" s="32">
        <f t="shared" si="0"/>
        <v>1816.0359173144034</v>
      </c>
      <c r="AD5" s="32">
        <f t="shared" si="0"/>
        <v>1754.2836085705969</v>
      </c>
      <c r="AE5" s="32">
        <f>+AE7+AE18+AE24+AE29+AE32</f>
        <v>2052.7427167640744</v>
      </c>
      <c r="AF5" s="32">
        <f>+AF7+AF18+AF24+AF29+AF32</f>
        <v>2189.387220908689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149.58449989141485</v>
      </c>
      <c r="E6" s="32">
        <f t="shared" si="1"/>
        <v>101.05136716462549</v>
      </c>
      <c r="F6" s="32">
        <f t="shared" si="1"/>
        <v>63.341932085591971</v>
      </c>
      <c r="G6" s="32">
        <f t="shared" si="1"/>
        <v>68.732319851475054</v>
      </c>
      <c r="H6" s="32">
        <f t="shared" si="1"/>
        <v>110.0297783592133</v>
      </c>
      <c r="I6" s="32">
        <f t="shared" si="1"/>
        <v>143.30581417106444</v>
      </c>
      <c r="J6" s="32">
        <f t="shared" si="1"/>
        <v>252.3503633300281</v>
      </c>
      <c r="K6" s="32">
        <f t="shared" si="1"/>
        <v>358.09264838748737</v>
      </c>
      <c r="L6" s="32">
        <f t="shared" si="1"/>
        <v>441.16181535120899</v>
      </c>
      <c r="M6" s="32">
        <f t="shared" si="1"/>
        <v>613.21231240740735</v>
      </c>
      <c r="N6" s="32">
        <f t="shared" si="1"/>
        <v>425.69709434231464</v>
      </c>
      <c r="O6" s="32">
        <f t="shared" si="1"/>
        <v>344.41504516024645</v>
      </c>
      <c r="P6" s="32">
        <f t="shared" si="1"/>
        <v>351.56717094443388</v>
      </c>
      <c r="Q6" s="32">
        <f t="shared" si="1"/>
        <v>472.48619444661807</v>
      </c>
      <c r="R6" s="32">
        <f t="shared" si="1"/>
        <v>601.52035983652002</v>
      </c>
      <c r="S6" s="32">
        <f t="shared" si="1"/>
        <v>456.15768188823114</v>
      </c>
      <c r="T6" s="32">
        <f t="shared" si="1"/>
        <v>502.25124437120417</v>
      </c>
      <c r="U6" s="32">
        <f t="shared" si="1"/>
        <v>848.67346884307869</v>
      </c>
      <c r="V6" s="32">
        <f t="shared" si="1"/>
        <v>808.189702318228</v>
      </c>
      <c r="W6" s="32">
        <f t="shared" si="1"/>
        <v>749.53784703805843</v>
      </c>
      <c r="X6" s="32">
        <f t="shared" si="1"/>
        <v>937.66666924553044</v>
      </c>
      <c r="Y6" s="32">
        <f t="shared" si="1"/>
        <v>1047.6551791283789</v>
      </c>
      <c r="Z6" s="32">
        <f t="shared" si="1"/>
        <v>1149.8210830439466</v>
      </c>
      <c r="AA6" s="32">
        <f t="shared" si="1"/>
        <v>1308.5160240245498</v>
      </c>
      <c r="AB6" s="32">
        <f t="shared" si="1"/>
        <v>1132.5819021140583</v>
      </c>
      <c r="AC6" s="32">
        <f t="shared" si="1"/>
        <v>1207.2755959804945</v>
      </c>
      <c r="AD6" s="32">
        <f t="shared" si="1"/>
        <v>1292.7982872194161</v>
      </c>
      <c r="AE6" s="32">
        <f>AE35+AE43</f>
        <v>1013.0915756189643</v>
      </c>
      <c r="AF6" s="32">
        <f>AF35+AF43</f>
        <v>1360.9271391806978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191.47213707549369</v>
      </c>
      <c r="E7" s="32">
        <f t="shared" si="2"/>
        <v>183.47788833740907</v>
      </c>
      <c r="F7" s="32">
        <f t="shared" si="2"/>
        <v>194.95231956207618</v>
      </c>
      <c r="G7" s="32">
        <f t="shared" si="2"/>
        <v>242.78936250762709</v>
      </c>
      <c r="H7" s="32">
        <f t="shared" si="2"/>
        <v>269.76311201426279</v>
      </c>
      <c r="I7" s="32">
        <f t="shared" si="2"/>
        <v>243.60079356248741</v>
      </c>
      <c r="J7" s="32">
        <f t="shared" si="2"/>
        <v>222.51865457772013</v>
      </c>
      <c r="K7" s="32">
        <f t="shared" si="2"/>
        <v>326.1640794917185</v>
      </c>
      <c r="L7" s="32">
        <f t="shared" si="2"/>
        <v>283.48074766375686</v>
      </c>
      <c r="M7" s="32">
        <f t="shared" si="2"/>
        <v>271.73805351055177</v>
      </c>
      <c r="N7" s="32">
        <f t="shared" si="2"/>
        <v>259.70430324829158</v>
      </c>
      <c r="O7" s="32">
        <f t="shared" si="2"/>
        <v>377.40216174801469</v>
      </c>
      <c r="P7" s="32">
        <f t="shared" si="2"/>
        <v>361.65014002329929</v>
      </c>
      <c r="Q7" s="32">
        <f t="shared" si="2"/>
        <v>293.2499355030991</v>
      </c>
      <c r="R7" s="32">
        <f t="shared" si="2"/>
        <v>241.62643292793155</v>
      </c>
      <c r="S7" s="32">
        <f t="shared" si="2"/>
        <v>313.73476660369948</v>
      </c>
      <c r="T7" s="32">
        <f t="shared" si="2"/>
        <v>351.88393992324495</v>
      </c>
      <c r="U7" s="32">
        <f t="shared" si="2"/>
        <v>340.04351410702998</v>
      </c>
      <c r="V7" s="32">
        <f t="shared" si="2"/>
        <v>331.71234488258665</v>
      </c>
      <c r="W7" s="32">
        <f t="shared" si="2"/>
        <v>394.11297216911134</v>
      </c>
      <c r="X7" s="32">
        <f t="shared" si="2"/>
        <v>530.13817503172413</v>
      </c>
      <c r="Y7" s="32">
        <f t="shared" si="2"/>
        <v>527.08618097337569</v>
      </c>
      <c r="Z7" s="32">
        <f t="shared" si="2"/>
        <v>385.29650642576905</v>
      </c>
      <c r="AA7" s="32">
        <f t="shared" si="2"/>
        <v>558.67507527974658</v>
      </c>
      <c r="AB7" s="32">
        <f t="shared" si="2"/>
        <v>609.78741786079263</v>
      </c>
      <c r="AC7" s="32">
        <f t="shared" si="2"/>
        <v>486.5600119282426</v>
      </c>
      <c r="AD7" s="32">
        <f t="shared" si="2"/>
        <v>365.54674184161581</v>
      </c>
      <c r="AE7" s="32">
        <f t="shared" si="2"/>
        <v>601.62367541819594</v>
      </c>
      <c r="AF7" s="32">
        <f t="shared" si="2"/>
        <v>641.14932516373938</v>
      </c>
    </row>
    <row r="8" spans="1:32" x14ac:dyDescent="0.25">
      <c r="A8" s="6">
        <v>1</v>
      </c>
      <c r="B8" s="13" t="s">
        <v>839</v>
      </c>
      <c r="C8" s="13" t="s">
        <v>840</v>
      </c>
      <c r="D8" s="114">
        <f>CO2eq!C55</f>
        <v>58.331323019010782</v>
      </c>
      <c r="E8" s="114">
        <f>CO2eq!D55</f>
        <v>61.425081760390221</v>
      </c>
      <c r="F8" s="114">
        <f>CO2eq!E55</f>
        <v>71.374556834698822</v>
      </c>
      <c r="G8" s="114">
        <f>CO2eq!F55</f>
        <v>81.257441005035005</v>
      </c>
      <c r="H8" s="114">
        <f>CO2eq!G55</f>
        <v>80.708827779760256</v>
      </c>
      <c r="I8" s="114">
        <f>CO2eq!H55</f>
        <v>80.41346705197725</v>
      </c>
      <c r="J8" s="114">
        <f>CO2eq!I55</f>
        <v>74.113795792481795</v>
      </c>
      <c r="K8" s="114">
        <f>CO2eq!J55</f>
        <v>77.456342162648085</v>
      </c>
      <c r="L8" s="114">
        <f>CO2eq!K55</f>
        <v>73.984026248035519</v>
      </c>
      <c r="M8" s="114">
        <f>CO2eq!L55</f>
        <v>80.419770388554838</v>
      </c>
      <c r="N8" s="114">
        <f>CO2eq!M55</f>
        <v>83.447767530504834</v>
      </c>
      <c r="O8" s="114">
        <f>CO2eq!N55</f>
        <v>87.820522618551948</v>
      </c>
      <c r="P8" s="114">
        <f>CO2eq!O55</f>
        <v>84.328561328136828</v>
      </c>
      <c r="Q8" s="114">
        <f>CO2eq!P55</f>
        <v>76.351023070537948</v>
      </c>
      <c r="R8" s="114">
        <f>CO2eq!Q55</f>
        <v>80.838378012633328</v>
      </c>
      <c r="S8" s="114">
        <f>CO2eq!R55</f>
        <v>78.037303290885816</v>
      </c>
      <c r="T8" s="114">
        <f>CO2eq!S55</f>
        <v>78.329181136497311</v>
      </c>
      <c r="U8" s="114">
        <f>CO2eq!T55</f>
        <v>86.606191713266568</v>
      </c>
      <c r="V8" s="114">
        <f>CO2eq!U55</f>
        <v>83.787535756347339</v>
      </c>
      <c r="W8" s="114">
        <f>CO2eq!V55</f>
        <v>90.829881347058659</v>
      </c>
      <c r="X8" s="114">
        <f>CO2eq!W55</f>
        <v>92.262919783691046</v>
      </c>
      <c r="Y8" s="114">
        <f>CO2eq!X55</f>
        <v>91.938311573737963</v>
      </c>
      <c r="Z8" s="114">
        <f>CO2eq!Y55</f>
        <v>89.263260917466852</v>
      </c>
      <c r="AA8" s="114">
        <f>CO2eq!Z55</f>
        <v>90.95118636777471</v>
      </c>
      <c r="AB8" s="114">
        <f>CO2eq!AA55</f>
        <v>86.428465691257671</v>
      </c>
      <c r="AC8" s="114">
        <f>CO2eq!AB55</f>
        <v>83.427635653602962</v>
      </c>
      <c r="AD8" s="114">
        <f>CO2eq!AC55</f>
        <v>100.69876138440276</v>
      </c>
      <c r="AE8" s="114">
        <f>CO2eq!AD55</f>
        <v>107.95982618770296</v>
      </c>
      <c r="AF8" s="114">
        <f>CO2eq!AE55</f>
        <v>114.86773973180286</v>
      </c>
    </row>
    <row r="9" spans="1:32" x14ac:dyDescent="0.25">
      <c r="A9" s="6">
        <v>1</v>
      </c>
      <c r="B9" s="13" t="s">
        <v>842</v>
      </c>
      <c r="C9" s="13" t="s">
        <v>843</v>
      </c>
      <c r="D9" s="114">
        <f>CO2eq!C54</f>
        <v>8.4592923333259158</v>
      </c>
      <c r="E9" s="114">
        <f>CO2eq!D54</f>
        <v>8.9239052839965609</v>
      </c>
      <c r="F9" s="114">
        <f>CO2eq!E54</f>
        <v>9.9115364885917927</v>
      </c>
      <c r="G9" s="114">
        <f>CO2eq!F54</f>
        <v>5.9410485826616641</v>
      </c>
      <c r="H9" s="114">
        <f>CO2eq!G54</f>
        <v>11.359389709781334</v>
      </c>
      <c r="I9" s="114">
        <f>CO2eq!H54</f>
        <v>11.534689051399409</v>
      </c>
      <c r="J9" s="114">
        <f>CO2eq!I54</f>
        <v>9.791090257638853</v>
      </c>
      <c r="K9" s="114">
        <f>CO2eq!J54</f>
        <v>13.472415147348009</v>
      </c>
      <c r="L9" s="114">
        <f>CO2eq!K54</f>
        <v>7.8188434886726847</v>
      </c>
      <c r="M9" s="114">
        <f>CO2eq!L54</f>
        <v>8.9427756478523861</v>
      </c>
      <c r="N9" s="114">
        <f>CO2eq!M54</f>
        <v>9.0932363693714855</v>
      </c>
      <c r="O9" s="114">
        <f>CO2eq!N54</f>
        <v>8.0813449791514849</v>
      </c>
      <c r="P9" s="114">
        <f>CO2eq!O54</f>
        <v>9.5350140274292077</v>
      </c>
      <c r="Q9" s="114">
        <f>CO2eq!P54</f>
        <v>19.190239538977277</v>
      </c>
      <c r="R9" s="114">
        <f>CO2eq!Q54</f>
        <v>23.496123546741956</v>
      </c>
      <c r="S9" s="114">
        <f>CO2eq!R54</f>
        <v>20.328527128603788</v>
      </c>
      <c r="T9" s="114">
        <f>CO2eq!S54</f>
        <v>20.925295615802099</v>
      </c>
      <c r="U9" s="114">
        <f>CO2eq!T54</f>
        <v>24.203179740943295</v>
      </c>
      <c r="V9" s="114">
        <f>CO2eq!U54</f>
        <v>35.999440476122665</v>
      </c>
      <c r="W9" s="114">
        <f>CO2eq!V54</f>
        <v>35.90795033654836</v>
      </c>
      <c r="X9" s="114">
        <f>CO2eq!W54</f>
        <v>47.229974425576991</v>
      </c>
      <c r="Y9" s="114">
        <f>CO2eq!X54</f>
        <v>46.745067374372397</v>
      </c>
      <c r="Z9" s="114">
        <f>CO2eq!Y54</f>
        <v>47.350558293127044</v>
      </c>
      <c r="AA9" s="114">
        <f>CO2eq!Z54</f>
        <v>35.810212001681769</v>
      </c>
      <c r="AB9" s="114">
        <f>CO2eq!AA54</f>
        <v>38.34428235460269</v>
      </c>
      <c r="AC9" s="114">
        <f>CO2eq!AB54</f>
        <v>37.548818038500428</v>
      </c>
      <c r="AD9" s="114">
        <f>CO2eq!AC54</f>
        <v>52.785857062601643</v>
      </c>
      <c r="AE9" s="114">
        <f>CO2eq!AD54</f>
        <v>61.167975047975027</v>
      </c>
      <c r="AF9" s="114">
        <f>CO2eq!AE54</f>
        <v>60.676188387868535</v>
      </c>
    </row>
    <row r="10" spans="1:32" x14ac:dyDescent="0.25">
      <c r="A10" s="6">
        <v>1</v>
      </c>
      <c r="B10" s="13" t="s">
        <v>846</v>
      </c>
      <c r="C10" s="13" t="s">
        <v>44</v>
      </c>
      <c r="D10" s="114">
        <f>CO2eq!C17</f>
        <v>99.564843040570267</v>
      </c>
      <c r="E10" s="114">
        <f>CO2eq!D17</f>
        <v>76.095675829112082</v>
      </c>
      <c r="F10" s="114">
        <f>CO2eq!E17</f>
        <v>82.092296416620215</v>
      </c>
      <c r="G10" s="114">
        <f>CO2eq!F17</f>
        <v>126.18094908872528</v>
      </c>
      <c r="H10" s="114">
        <f>CO2eq!G17</f>
        <v>135.92588997140803</v>
      </c>
      <c r="I10" s="114">
        <f>CO2eq!H17</f>
        <v>123.19713551238944</v>
      </c>
      <c r="J10" s="114">
        <f>CO2eq!I17</f>
        <v>108.60813926477437</v>
      </c>
      <c r="K10" s="114">
        <f>CO2eq!J17</f>
        <v>201.12969650206509</v>
      </c>
      <c r="L10" s="114">
        <f>CO2eq!K17</f>
        <v>183.6667421946463</v>
      </c>
      <c r="M10" s="114">
        <f>CO2eq!L17</f>
        <v>164.43546695129714</v>
      </c>
      <c r="N10" s="114">
        <f>CO2eq!M17</f>
        <v>149.8053810002784</v>
      </c>
      <c r="O10" s="114">
        <f>CO2eq!N17</f>
        <v>270.29567381716959</v>
      </c>
      <c r="P10" s="114">
        <f>CO2eq!O17</f>
        <v>253.88127301972892</v>
      </c>
      <c r="Q10" s="114">
        <f>CO2eq!P17</f>
        <v>178.06699265158278</v>
      </c>
      <c r="R10" s="114">
        <f>CO2eq!Q17</f>
        <v>113.75523320086208</v>
      </c>
      <c r="S10" s="114">
        <f>CO2eq!R17</f>
        <v>202.57019315254198</v>
      </c>
      <c r="T10" s="114">
        <f>CO2eq!S17</f>
        <v>240.67675136382351</v>
      </c>
      <c r="U10" s="114">
        <f>CO2eq!T17</f>
        <v>217.39882007443373</v>
      </c>
      <c r="V10" s="114">
        <f>CO2eq!U17</f>
        <v>183.78689725935271</v>
      </c>
      <c r="W10" s="114">
        <f>CO2eq!V17</f>
        <v>242.98934859141309</v>
      </c>
      <c r="X10" s="114">
        <f>CO2eq!W17</f>
        <v>345.32463744990037</v>
      </c>
      <c r="Y10" s="114">
        <f>CO2eq!X17</f>
        <v>333.13936783118476</v>
      </c>
      <c r="Z10" s="114">
        <f>CO2eq!Y17</f>
        <v>199.34717992515436</v>
      </c>
      <c r="AA10" s="114">
        <f>CO2eq!Z17</f>
        <v>392.62683260586198</v>
      </c>
      <c r="AB10" s="114">
        <f>CO2eq!AA17</f>
        <v>454.14545569706047</v>
      </c>
      <c r="AC10" s="114">
        <f>CO2eq!AB17</f>
        <v>346.33164764632517</v>
      </c>
      <c r="AD10" s="114">
        <f>CO2eq!AC17</f>
        <v>198.85484163734304</v>
      </c>
      <c r="AE10" s="114">
        <f>CO2eq!AD17</f>
        <v>414.80982292526369</v>
      </c>
      <c r="AF10" s="114">
        <f>CO2eq!AE17</f>
        <v>452.74320770792178</v>
      </c>
    </row>
    <row r="11" spans="1:32" x14ac:dyDescent="0.25">
      <c r="A11" s="6">
        <v>1</v>
      </c>
      <c r="B11" s="13" t="s">
        <v>849</v>
      </c>
      <c r="C11" s="13" t="s">
        <v>850</v>
      </c>
      <c r="D11" s="116">
        <f t="shared" ref="D11:AD11" si="3">+D12+D13</f>
        <v>0</v>
      </c>
      <c r="E11" s="116">
        <f t="shared" si="3"/>
        <v>0</v>
      </c>
      <c r="F11" s="116">
        <f t="shared" si="3"/>
        <v>0</v>
      </c>
      <c r="G11" s="116">
        <f t="shared" si="3"/>
        <v>0</v>
      </c>
      <c r="H11" s="116">
        <f t="shared" si="3"/>
        <v>0</v>
      </c>
      <c r="I11" s="116">
        <f t="shared" si="3"/>
        <v>0</v>
      </c>
      <c r="J11" s="116">
        <f t="shared" si="3"/>
        <v>0</v>
      </c>
      <c r="K11" s="116">
        <f t="shared" si="3"/>
        <v>0</v>
      </c>
      <c r="L11" s="116">
        <f t="shared" si="3"/>
        <v>0</v>
      </c>
      <c r="M11" s="116">
        <f t="shared" si="3"/>
        <v>0</v>
      </c>
      <c r="N11" s="116">
        <f t="shared" si="3"/>
        <v>0</v>
      </c>
      <c r="O11" s="116">
        <f t="shared" si="3"/>
        <v>0</v>
      </c>
      <c r="P11" s="116">
        <f t="shared" si="3"/>
        <v>0</v>
      </c>
      <c r="Q11" s="116">
        <f t="shared" si="3"/>
        <v>0</v>
      </c>
      <c r="R11" s="116">
        <f t="shared" si="3"/>
        <v>0</v>
      </c>
      <c r="S11" s="116">
        <f t="shared" si="3"/>
        <v>0</v>
      </c>
      <c r="T11" s="116">
        <f t="shared" si="3"/>
        <v>0</v>
      </c>
      <c r="U11" s="116">
        <f t="shared" si="3"/>
        <v>0</v>
      </c>
      <c r="V11" s="116">
        <f t="shared" si="3"/>
        <v>0</v>
      </c>
      <c r="W11" s="116">
        <f t="shared" si="3"/>
        <v>0</v>
      </c>
      <c r="X11" s="116">
        <f t="shared" si="3"/>
        <v>0</v>
      </c>
      <c r="Y11" s="116">
        <f t="shared" si="3"/>
        <v>0</v>
      </c>
      <c r="Z11" s="116">
        <f t="shared" si="3"/>
        <v>0</v>
      </c>
      <c r="AA11" s="116">
        <f t="shared" si="3"/>
        <v>0</v>
      </c>
      <c r="AB11" s="116">
        <f t="shared" si="3"/>
        <v>0</v>
      </c>
      <c r="AC11" s="116">
        <f t="shared" si="3"/>
        <v>0</v>
      </c>
      <c r="AD11" s="116">
        <f t="shared" si="3"/>
        <v>0</v>
      </c>
      <c r="AE11" s="116">
        <f>+AE12+AE13</f>
        <v>0</v>
      </c>
      <c r="AF11" s="116">
        <f>+AF12+AF13</f>
        <v>0</v>
      </c>
    </row>
    <row r="12" spans="1:32" x14ac:dyDescent="0.25">
      <c r="A12" s="6">
        <v>1</v>
      </c>
      <c r="B12" s="13" t="s">
        <v>853</v>
      </c>
      <c r="C12" s="13" t="s">
        <v>42</v>
      </c>
      <c r="D12" s="114">
        <f>CO2eq!C8-CO2eq!C10</f>
        <v>0</v>
      </c>
      <c r="E12" s="114">
        <f>CO2eq!D8-CO2eq!D10</f>
        <v>0</v>
      </c>
      <c r="F12" s="114">
        <f>CO2eq!E8-CO2eq!E10</f>
        <v>0</v>
      </c>
      <c r="G12" s="114">
        <f>CO2eq!F8-CO2eq!F10</f>
        <v>0</v>
      </c>
      <c r="H12" s="114">
        <f>CO2eq!G8-CO2eq!G10</f>
        <v>0</v>
      </c>
      <c r="I12" s="114">
        <f>CO2eq!H8-CO2eq!H10</f>
        <v>0</v>
      </c>
      <c r="J12" s="114">
        <f>CO2eq!I8-CO2eq!I10</f>
        <v>0</v>
      </c>
      <c r="K12" s="114">
        <f>CO2eq!J8-CO2eq!J10</f>
        <v>0</v>
      </c>
      <c r="L12" s="114">
        <f>CO2eq!K8-CO2eq!K10</f>
        <v>0</v>
      </c>
      <c r="M12" s="114">
        <f>CO2eq!L8-CO2eq!L10</f>
        <v>0</v>
      </c>
      <c r="N12" s="114">
        <f>CO2eq!M8-CO2eq!M10</f>
        <v>0</v>
      </c>
      <c r="O12" s="114">
        <f>CO2eq!N8-CO2eq!N10</f>
        <v>0</v>
      </c>
      <c r="P12" s="114">
        <f>CO2eq!O8-CO2eq!O10</f>
        <v>0</v>
      </c>
      <c r="Q12" s="114">
        <f>CO2eq!P8-CO2eq!P10</f>
        <v>0</v>
      </c>
      <c r="R12" s="114">
        <f>CO2eq!Q8-CO2eq!Q10</f>
        <v>0</v>
      </c>
      <c r="S12" s="114">
        <f>CO2eq!R8-CO2eq!R10</f>
        <v>0</v>
      </c>
      <c r="T12" s="114">
        <f>CO2eq!S8-CO2eq!S10</f>
        <v>0</v>
      </c>
      <c r="U12" s="114">
        <f>CO2eq!T8-CO2eq!T10</f>
        <v>0</v>
      </c>
      <c r="V12" s="114">
        <f>CO2eq!U8-CO2eq!U10</f>
        <v>0</v>
      </c>
      <c r="W12" s="114">
        <f>CO2eq!V8-CO2eq!V10</f>
        <v>0</v>
      </c>
      <c r="X12" s="114">
        <f>CO2eq!W8-CO2eq!W10</f>
        <v>0</v>
      </c>
      <c r="Y12" s="114">
        <f>CO2eq!X8-CO2eq!X10</f>
        <v>0</v>
      </c>
      <c r="Z12" s="114">
        <f>CO2eq!Y8-CO2eq!Y10</f>
        <v>0</v>
      </c>
      <c r="AA12" s="114">
        <f>CO2eq!Z8-CO2eq!Z10</f>
        <v>0</v>
      </c>
      <c r="AB12" s="114">
        <f>CO2eq!AA8-CO2eq!AA10</f>
        <v>0</v>
      </c>
      <c r="AC12" s="114">
        <f>CO2eq!AB8-CO2eq!AB10</f>
        <v>0</v>
      </c>
      <c r="AD12" s="114">
        <f>CO2eq!AC8-CO2eq!AC10</f>
        <v>0</v>
      </c>
      <c r="AE12" s="114">
        <f>CO2eq!AD8-CO2eq!AD10</f>
        <v>0</v>
      </c>
      <c r="AF12" s="114">
        <f>CO2eq!AE8-CO2eq!AE10</f>
        <v>0</v>
      </c>
    </row>
    <row r="13" spans="1:32" x14ac:dyDescent="0.25">
      <c r="A13" s="6">
        <v>1</v>
      </c>
      <c r="B13" s="13" t="s">
        <v>855</v>
      </c>
      <c r="C13" s="13" t="s">
        <v>835</v>
      </c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</row>
    <row r="14" spans="1:32" x14ac:dyDescent="0.25">
      <c r="A14" s="6">
        <v>1</v>
      </c>
      <c r="B14" s="13" t="s">
        <v>856</v>
      </c>
      <c r="C14" s="13" t="s">
        <v>857</v>
      </c>
      <c r="D14" s="114">
        <f>CO2eq!C56</f>
        <v>25.116678682586731</v>
      </c>
      <c r="E14" s="114">
        <f>CO2eq!D56</f>
        <v>37.033225463910227</v>
      </c>
      <c r="F14" s="114">
        <f>CO2eq!E56</f>
        <v>31.573929822165368</v>
      </c>
      <c r="G14" s="114">
        <f>CO2eq!F56</f>
        <v>29.409923831205123</v>
      </c>
      <c r="H14" s="114">
        <f>CO2eq!G56</f>
        <v>41.769004553313138</v>
      </c>
      <c r="I14" s="114">
        <f>CO2eq!H56</f>
        <v>28.455501946721299</v>
      </c>
      <c r="J14" s="114">
        <f>CO2eq!I56</f>
        <v>30.005629262825114</v>
      </c>
      <c r="K14" s="114">
        <f>CO2eq!J56</f>
        <v>34.105625679657287</v>
      </c>
      <c r="L14" s="114">
        <f>CO2eq!K56</f>
        <v>18.011135732402327</v>
      </c>
      <c r="M14" s="114">
        <f>CO2eq!L56</f>
        <v>17.940040522847411</v>
      </c>
      <c r="N14" s="114">
        <f>CO2eq!M56</f>
        <v>17.357918348136863</v>
      </c>
      <c r="O14" s="114">
        <f>CO2eq!N56</f>
        <v>11.204620333141696</v>
      </c>
      <c r="P14" s="114">
        <f>CO2eq!O56</f>
        <v>13.905291648004342</v>
      </c>
      <c r="Q14" s="114">
        <f>CO2eq!P56</f>
        <v>19.641680242001087</v>
      </c>
      <c r="R14" s="114">
        <f>CO2eq!Q56</f>
        <v>23.536698167694162</v>
      </c>
      <c r="S14" s="114">
        <f>CO2eq!R56</f>
        <v>12.798743031667911</v>
      </c>
      <c r="T14" s="114">
        <f>CO2eq!S56</f>
        <v>11.952711807121993</v>
      </c>
      <c r="U14" s="114">
        <f>CO2eq!T56</f>
        <v>11.835322578386371</v>
      </c>
      <c r="V14" s="114">
        <f>CO2eq!U56</f>
        <v>28.138471390763897</v>
      </c>
      <c r="W14" s="114">
        <f>CO2eq!V56</f>
        <v>24.38579189409117</v>
      </c>
      <c r="X14" s="114">
        <f>CO2eq!W56</f>
        <v>45.076871153797534</v>
      </c>
      <c r="Y14" s="114">
        <f>CO2eq!X56</f>
        <v>54.957147021645923</v>
      </c>
      <c r="Z14" s="114">
        <f>CO2eq!Y56</f>
        <v>47.491966282102808</v>
      </c>
      <c r="AA14" s="114">
        <f>CO2eq!Z56</f>
        <v>37.071432757665541</v>
      </c>
      <c r="AB14" s="114">
        <f>CO2eq!AA56</f>
        <v>28.632115106365983</v>
      </c>
      <c r="AC14" s="114">
        <f>CO2eq!AB56</f>
        <v>17.305556322734098</v>
      </c>
      <c r="AD14" s="114">
        <f>CO2eq!AC56</f>
        <v>13.076530315059085</v>
      </c>
      <c r="AE14" s="114">
        <f>CO2eq!AD56</f>
        <v>17.306443315115043</v>
      </c>
      <c r="AF14" s="114">
        <f>CO2eq!AE56</f>
        <v>12.698400871334709</v>
      </c>
    </row>
    <row r="15" spans="1:32" x14ac:dyDescent="0.25">
      <c r="A15" s="6">
        <v>1</v>
      </c>
      <c r="B15" s="13" t="s">
        <v>859</v>
      </c>
      <c r="C15" s="13" t="s">
        <v>860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0.24377221875815469</v>
      </c>
      <c r="Y15" s="114">
        <f>CO2eq!X60</f>
        <v>0.30628717243457831</v>
      </c>
      <c r="Z15" s="114">
        <f>CO2eq!Y60</f>
        <v>1.8435410079180234</v>
      </c>
      <c r="AA15" s="114">
        <f>CO2eq!Z60</f>
        <v>2.2154115467625566</v>
      </c>
      <c r="AB15" s="114">
        <f>CO2eq!AA60</f>
        <v>2.2370990115057912</v>
      </c>
      <c r="AC15" s="114">
        <f>CO2eq!AB60</f>
        <v>1.9463542670799157</v>
      </c>
      <c r="AD15" s="114">
        <f>CO2eq!AC60</f>
        <v>0.13075144220927348</v>
      </c>
      <c r="AE15" s="114">
        <f>CO2eq!AD60</f>
        <v>0.37960794213912452</v>
      </c>
      <c r="AF15" s="114">
        <f>CO2eq!AE60</f>
        <v>0.16378846481151882</v>
      </c>
    </row>
    <row r="16" spans="1:32" x14ac:dyDescent="0.25">
      <c r="A16" s="6">
        <v>1</v>
      </c>
      <c r="B16" s="13" t="s">
        <v>862</v>
      </c>
      <c r="C16" s="13" t="s">
        <v>863</v>
      </c>
      <c r="D16" s="113">
        <f>CO2eq!C68</f>
        <v>0</v>
      </c>
      <c r="E16" s="113">
        <f>CO2eq!D68</f>
        <v>0</v>
      </c>
      <c r="F16" s="113">
        <f>CO2eq!E68</f>
        <v>0</v>
      </c>
      <c r="G16" s="113">
        <f>CO2eq!F68</f>
        <v>0</v>
      </c>
      <c r="H16" s="113">
        <f>CO2eq!G68</f>
        <v>0</v>
      </c>
      <c r="I16" s="113">
        <f>CO2eq!H68</f>
        <v>0</v>
      </c>
      <c r="J16" s="113">
        <f>CO2eq!I68</f>
        <v>0</v>
      </c>
      <c r="K16" s="113">
        <f>CO2eq!J68</f>
        <v>0</v>
      </c>
      <c r="L16" s="113">
        <f>CO2eq!K68</f>
        <v>0</v>
      </c>
      <c r="M16" s="113">
        <f>CO2eq!L68</f>
        <v>0</v>
      </c>
      <c r="N16" s="113">
        <f>CO2eq!M68</f>
        <v>0</v>
      </c>
      <c r="O16" s="113">
        <f>CO2eq!N68</f>
        <v>0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864</v>
      </c>
      <c r="C17" s="13" t="s">
        <v>865</v>
      </c>
      <c r="D17" s="113">
        <f>CO2eq!C80</f>
        <v>0</v>
      </c>
      <c r="E17" s="113">
        <f>CO2eq!D80</f>
        <v>0</v>
      </c>
      <c r="F17" s="113">
        <f>CO2eq!E80</f>
        <v>0</v>
      </c>
      <c r="G17" s="113">
        <f>CO2eq!F80</f>
        <v>0</v>
      </c>
      <c r="H17" s="113">
        <f>CO2eq!G80</f>
        <v>0</v>
      </c>
      <c r="I17" s="113">
        <f>CO2eq!H80</f>
        <v>0</v>
      </c>
      <c r="J17" s="113">
        <f>CO2eq!I80</f>
        <v>0</v>
      </c>
      <c r="K17" s="113">
        <f>CO2eq!J80</f>
        <v>0</v>
      </c>
      <c r="L17" s="113">
        <f>CO2eq!K80</f>
        <v>0</v>
      </c>
      <c r="M17" s="113">
        <f>CO2eq!L80</f>
        <v>0</v>
      </c>
      <c r="N17" s="113">
        <f>CO2eq!M80</f>
        <v>0</v>
      </c>
      <c r="O17" s="113">
        <f>CO2eq!N80</f>
        <v>0</v>
      </c>
      <c r="P17" s="113">
        <f>CO2eq!O80</f>
        <v>0</v>
      </c>
      <c r="Q17" s="113">
        <f>CO2eq!P80</f>
        <v>0</v>
      </c>
      <c r="R17" s="113">
        <f>CO2eq!Q80</f>
        <v>0</v>
      </c>
      <c r="S17" s="113">
        <f>CO2eq!R80</f>
        <v>0</v>
      </c>
      <c r="T17" s="113">
        <f>CO2eq!S80</f>
        <v>0</v>
      </c>
      <c r="U17" s="113">
        <f>CO2eq!T80</f>
        <v>0</v>
      </c>
      <c r="V17" s="113">
        <f>CO2eq!U80</f>
        <v>0</v>
      </c>
      <c r="W17" s="113">
        <f>CO2eq!V80</f>
        <v>0</v>
      </c>
      <c r="X17" s="113">
        <f>CO2eq!W80</f>
        <v>0</v>
      </c>
      <c r="Y17" s="113">
        <f>CO2eq!X80</f>
        <v>0</v>
      </c>
      <c r="Z17" s="113">
        <f>CO2eq!Y80</f>
        <v>0</v>
      </c>
      <c r="AA17" s="113">
        <f>CO2eq!Z80</f>
        <v>0</v>
      </c>
      <c r="AB17" s="113">
        <f>CO2eq!AA80</f>
        <v>0</v>
      </c>
      <c r="AC17" s="113">
        <f>CO2eq!AB80</f>
        <v>0</v>
      </c>
      <c r="AD17" s="113">
        <f>CO2eq!AC80</f>
        <v>0</v>
      </c>
      <c r="AE17" s="113">
        <f>CO2eq!AD80</f>
        <v>0</v>
      </c>
      <c r="AF17" s="113">
        <f>CO2eq!AE80</f>
        <v>0</v>
      </c>
    </row>
    <row r="18" spans="1:32" x14ac:dyDescent="0.25">
      <c r="A18" s="6">
        <v>1</v>
      </c>
      <c r="B18" s="6" t="s">
        <v>866</v>
      </c>
      <c r="C18" s="31" t="s">
        <v>72</v>
      </c>
      <c r="D18" s="32">
        <f t="shared" ref="D18:AD18" si="4">+SUM(D19:D23)</f>
        <v>299.86571135239535</v>
      </c>
      <c r="E18" s="32">
        <f t="shared" si="4"/>
        <v>312.3493302210191</v>
      </c>
      <c r="F18" s="32">
        <f t="shared" si="4"/>
        <v>341.3536595279927</v>
      </c>
      <c r="G18" s="32">
        <f t="shared" si="4"/>
        <v>379.74075944028436</v>
      </c>
      <c r="H18" s="32">
        <f t="shared" si="4"/>
        <v>427.68856008012682</v>
      </c>
      <c r="I18" s="32">
        <f t="shared" si="4"/>
        <v>473.92874281995825</v>
      </c>
      <c r="J18" s="32">
        <f t="shared" si="4"/>
        <v>512.24603336896791</v>
      </c>
      <c r="K18" s="32">
        <f t="shared" si="4"/>
        <v>540.51357425079766</v>
      </c>
      <c r="L18" s="32">
        <f t="shared" si="4"/>
        <v>569.07930448394154</v>
      </c>
      <c r="M18" s="32">
        <f t="shared" si="4"/>
        <v>591.95465712951898</v>
      </c>
      <c r="N18" s="32">
        <f t="shared" si="4"/>
        <v>607.07468267466061</v>
      </c>
      <c r="O18" s="32">
        <f t="shared" si="4"/>
        <v>572.01928243509235</v>
      </c>
      <c r="P18" s="32">
        <f t="shared" si="4"/>
        <v>582.08010357043497</v>
      </c>
      <c r="Q18" s="32">
        <f t="shared" si="4"/>
        <v>597.66821232700011</v>
      </c>
      <c r="R18" s="32">
        <f t="shared" si="4"/>
        <v>613.75058925779229</v>
      </c>
      <c r="S18" s="32">
        <f t="shared" si="4"/>
        <v>654.92776854543081</v>
      </c>
      <c r="T18" s="32">
        <f t="shared" si="4"/>
        <v>685.09962136602644</v>
      </c>
      <c r="U18" s="32">
        <f t="shared" si="4"/>
        <v>741.40256757780026</v>
      </c>
      <c r="V18" s="32">
        <f t="shared" si="4"/>
        <v>793.86159967042943</v>
      </c>
      <c r="W18" s="32">
        <f t="shared" si="4"/>
        <v>842.38314901353203</v>
      </c>
      <c r="X18" s="32">
        <f t="shared" si="4"/>
        <v>868.09376994248532</v>
      </c>
      <c r="Y18" s="32">
        <f t="shared" si="4"/>
        <v>948.06267649483937</v>
      </c>
      <c r="Z18" s="32">
        <f t="shared" si="4"/>
        <v>991.29785432173867</v>
      </c>
      <c r="AA18" s="32">
        <f t="shared" si="4"/>
        <v>1079.6690255950762</v>
      </c>
      <c r="AB18" s="32">
        <f t="shared" si="4"/>
        <v>1031.0819510416784</v>
      </c>
      <c r="AC18" s="32">
        <f t="shared" si="4"/>
        <v>1118.5285097425733</v>
      </c>
      <c r="AD18" s="32">
        <f t="shared" si="4"/>
        <v>1173.0320126170793</v>
      </c>
      <c r="AE18" s="32">
        <f>+SUM(AE19:AE23)</f>
        <v>1225.7102200682189</v>
      </c>
      <c r="AF18" s="32">
        <f>+SUM(AF19:AF23)</f>
        <v>1311.0682405057591</v>
      </c>
    </row>
    <row r="19" spans="1:32" x14ac:dyDescent="0.25">
      <c r="A19" s="6">
        <v>1</v>
      </c>
      <c r="B19" s="13" t="s">
        <v>867</v>
      </c>
      <c r="C19" s="13" t="s">
        <v>841</v>
      </c>
      <c r="D19" s="113">
        <f>CO2eq!C35</f>
        <v>282.07236547837374</v>
      </c>
      <c r="E19" s="113">
        <f>CO2eq!D35</f>
        <v>294.70488595931585</v>
      </c>
      <c r="F19" s="113">
        <f>CO2eq!E35</f>
        <v>319.88598774217184</v>
      </c>
      <c r="G19" s="113">
        <f>CO2eq!F35</f>
        <v>354.24844567001543</v>
      </c>
      <c r="H19" s="113">
        <f>CO2eq!G35</f>
        <v>399.26903885840363</v>
      </c>
      <c r="I19" s="113">
        <f>CO2eq!H35</f>
        <v>436.85055503655104</v>
      </c>
      <c r="J19" s="113">
        <f>CO2eq!I35</f>
        <v>472.27285726810089</v>
      </c>
      <c r="K19" s="113">
        <f>CO2eq!J35</f>
        <v>494.53542161425486</v>
      </c>
      <c r="L19" s="113">
        <f>CO2eq!K35</f>
        <v>520.34327610917023</v>
      </c>
      <c r="M19" s="113">
        <f>CO2eq!L35</f>
        <v>543.96685949200469</v>
      </c>
      <c r="N19" s="113">
        <f>CO2eq!M35</f>
        <v>560.48497179172819</v>
      </c>
      <c r="O19" s="113">
        <f>CO2eq!N35</f>
        <v>526.04119393083477</v>
      </c>
      <c r="P19" s="113">
        <f>CO2eq!O35</f>
        <v>537.29411448457495</v>
      </c>
      <c r="Q19" s="113">
        <f>CO2eq!P35</f>
        <v>558.32827917725842</v>
      </c>
      <c r="R19" s="113">
        <f>CO2eq!Q35</f>
        <v>572.70584452976016</v>
      </c>
      <c r="S19" s="113">
        <f>CO2eq!R35</f>
        <v>608.34622918904563</v>
      </c>
      <c r="T19" s="113">
        <f>CO2eq!S35</f>
        <v>644.26331592687416</v>
      </c>
      <c r="U19" s="113">
        <f>CO2eq!T35</f>
        <v>697.7189011847039</v>
      </c>
      <c r="V19" s="113">
        <f>CO2eq!U35</f>
        <v>743.75042839809043</v>
      </c>
      <c r="W19" s="113">
        <f>CO2eq!V35</f>
        <v>793.64366224363494</v>
      </c>
      <c r="X19" s="113">
        <f>CO2eq!W35</f>
        <v>818.84446617329741</v>
      </c>
      <c r="Y19" s="113">
        <f>CO2eq!X35</f>
        <v>896.79931626341602</v>
      </c>
      <c r="Z19" s="113">
        <f>CO2eq!Y35</f>
        <v>933.11611014373136</v>
      </c>
      <c r="AA19" s="113">
        <f>CO2eq!Z35</f>
        <v>1019.0763867649423</v>
      </c>
      <c r="AB19" s="113">
        <f>CO2eq!AA35</f>
        <v>967.49599675080469</v>
      </c>
      <c r="AC19" s="113">
        <f>CO2eq!AB35</f>
        <v>1042.5804440393983</v>
      </c>
      <c r="AD19" s="113">
        <f>CO2eq!AC35</f>
        <v>1105.2451341139581</v>
      </c>
      <c r="AE19" s="113">
        <f>CO2eq!AD35</f>
        <v>1127.5151018947099</v>
      </c>
      <c r="AF19" s="113">
        <f>CO2eq!AE35</f>
        <v>1189.849854237299</v>
      </c>
    </row>
    <row r="20" spans="1:32" x14ac:dyDescent="0.25">
      <c r="A20" s="6">
        <v>1</v>
      </c>
      <c r="B20" s="13" t="s">
        <v>869</v>
      </c>
      <c r="C20" s="13" t="s">
        <v>870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871</v>
      </c>
      <c r="C21" s="13" t="s">
        <v>872</v>
      </c>
      <c r="D21" s="113">
        <f>CO2eq!C47</f>
        <v>2.152022443897228</v>
      </c>
      <c r="E21" s="113">
        <f>CO2eq!D47</f>
        <v>2.8574431051174778</v>
      </c>
      <c r="F21" s="113">
        <f>CO2eq!E47</f>
        <v>3.4696169435498638</v>
      </c>
      <c r="G21" s="113">
        <f>CO2eq!F47</f>
        <v>3.2728678958425439</v>
      </c>
      <c r="H21" s="113">
        <f>CO2eq!G47</f>
        <v>2.4155632328742591</v>
      </c>
      <c r="I21" s="113">
        <f>CO2eq!H47</f>
        <v>4.8928828589766304</v>
      </c>
      <c r="J21" s="113">
        <f>CO2eq!I47</f>
        <v>3.4743375083105317</v>
      </c>
      <c r="K21" s="113">
        <f>CO2eq!J47</f>
        <v>3.4850686806037094</v>
      </c>
      <c r="L21" s="113">
        <f>CO2eq!K47</f>
        <v>2.3319413978673902</v>
      </c>
      <c r="M21" s="113">
        <f>CO2eq!L47</f>
        <v>1.9863957973045829</v>
      </c>
      <c r="N21" s="113">
        <f>CO2eq!M47</f>
        <v>2.3653543777778481</v>
      </c>
      <c r="O21" s="113">
        <f>CO2eq!N47</f>
        <v>1.3254034117175999</v>
      </c>
      <c r="P21" s="113">
        <f>CO2eq!O47</f>
        <v>1.2188191917913269</v>
      </c>
      <c r="Q21" s="113">
        <f>CO2eq!P47</f>
        <v>0.88685200678639131</v>
      </c>
      <c r="R21" s="113">
        <f>CO2eq!Q47</f>
        <v>1.8236241378922784</v>
      </c>
      <c r="S21" s="113">
        <f>CO2eq!R47</f>
        <v>1.8202519503261838</v>
      </c>
      <c r="T21" s="113">
        <f>CO2eq!S47</f>
        <v>1.1646968225993848</v>
      </c>
      <c r="U21" s="113">
        <f>CO2eq!T47</f>
        <v>2.5189112067914943</v>
      </c>
      <c r="V21" s="113">
        <f>CO2eq!U47</f>
        <v>0.52529716485868772</v>
      </c>
      <c r="W21" s="113">
        <f>CO2eq!V47</f>
        <v>0.44200697842628306</v>
      </c>
      <c r="X21" s="113">
        <f>CO2eq!W47</f>
        <v>0</v>
      </c>
      <c r="Y21" s="113">
        <f>CO2eq!X47</f>
        <v>0.70168570446565393</v>
      </c>
      <c r="Z21" s="113">
        <f>CO2eq!Y47</f>
        <v>0.52432342559796064</v>
      </c>
      <c r="AA21" s="113">
        <f>CO2eq!Z47</f>
        <v>0.25904600405155853</v>
      </c>
      <c r="AB21" s="113">
        <f>CO2eq!AA47</f>
        <v>2.7026140199354907</v>
      </c>
      <c r="AC21" s="113">
        <f>CO2eq!AB47</f>
        <v>4.5982058344133243</v>
      </c>
      <c r="AD21" s="113">
        <f>CO2eq!AC47</f>
        <v>0.60058863372744198</v>
      </c>
      <c r="AE21" s="113">
        <f>CO2eq!AD47</f>
        <v>0.59866292050814252</v>
      </c>
      <c r="AF21" s="113">
        <f>CO2eq!AE47</f>
        <v>0.22162275333476059</v>
      </c>
    </row>
    <row r="22" spans="1:32" x14ac:dyDescent="0.25">
      <c r="A22" s="6">
        <v>1</v>
      </c>
      <c r="B22" s="13" t="s">
        <v>873</v>
      </c>
      <c r="C22" s="13" t="s">
        <v>861</v>
      </c>
      <c r="D22" s="113">
        <f>CO2eq!C34</f>
        <v>3.4553159161540594</v>
      </c>
      <c r="E22" s="113">
        <f>CO2eq!D34</f>
        <v>1.5950477176783009</v>
      </c>
      <c r="F22" s="113">
        <f>CO2eq!E34</f>
        <v>2.9553004295804457</v>
      </c>
      <c r="G22" s="113">
        <f>CO2eq!F34</f>
        <v>5.3080498799447149</v>
      </c>
      <c r="H22" s="113">
        <f>CO2eq!G34</f>
        <v>6.1917115091814061</v>
      </c>
      <c r="I22" s="113">
        <f>CO2eq!H34</f>
        <v>10.111545227631186</v>
      </c>
      <c r="J22" s="113">
        <f>CO2eq!I34</f>
        <v>12.194559562514696</v>
      </c>
      <c r="K22" s="113">
        <f>CO2eq!J34</f>
        <v>16.556412345385674</v>
      </c>
      <c r="L22" s="113">
        <f>CO2eq!K34</f>
        <v>18.681275016458038</v>
      </c>
      <c r="M22" s="113">
        <f>CO2eq!L34</f>
        <v>15.524100725092435</v>
      </c>
      <c r="N22" s="113">
        <f>CO2eq!M34</f>
        <v>12.073339500827876</v>
      </c>
      <c r="O22" s="113">
        <f>CO2eq!N34</f>
        <v>13.923246060683926</v>
      </c>
      <c r="P22" s="113">
        <f>CO2eq!O34</f>
        <v>11.139422669909516</v>
      </c>
      <c r="Q22" s="113">
        <f>CO2eq!P34</f>
        <v>7.2848278072437509</v>
      </c>
      <c r="R22" s="113">
        <f>CO2eq!Q34</f>
        <v>8.2622042789328631</v>
      </c>
      <c r="S22" s="113">
        <f>CO2eq!R34</f>
        <v>10.64884154094959</v>
      </c>
      <c r="T22" s="113">
        <f>CO2eq!S34</f>
        <v>10.447191978139537</v>
      </c>
      <c r="U22" s="113">
        <f>CO2eq!T34</f>
        <v>11.527538777298764</v>
      </c>
      <c r="V22" s="113">
        <f>CO2eq!U34</f>
        <v>16.099910024244792</v>
      </c>
      <c r="W22" s="113">
        <f>CO2eq!V34</f>
        <v>10.642045359848797</v>
      </c>
      <c r="X22" s="113">
        <f>CO2eq!W34</f>
        <v>9.6844404370692256</v>
      </c>
      <c r="Y22" s="113">
        <f>CO2eq!X34</f>
        <v>11.657633086841217</v>
      </c>
      <c r="Z22" s="113">
        <f>CO2eq!Y34</f>
        <v>18.306782772905837</v>
      </c>
      <c r="AA22" s="113">
        <f>CO2eq!Z34</f>
        <v>15.706535281876226</v>
      </c>
      <c r="AB22" s="113">
        <f>CO2eq!AA34</f>
        <v>15.786643351192495</v>
      </c>
      <c r="AC22" s="113">
        <f>CO2eq!AB34</f>
        <v>25.74389029958726</v>
      </c>
      <c r="AD22" s="113">
        <f>CO2eq!AC34</f>
        <v>19.40360415066035</v>
      </c>
      <c r="AE22" s="113">
        <f>CO2eq!AD34</f>
        <v>49.523724101480013</v>
      </c>
      <c r="AF22" s="113">
        <f>CO2eq!AE34</f>
        <v>74.732833953460229</v>
      </c>
    </row>
    <row r="23" spans="1:32" x14ac:dyDescent="0.25">
      <c r="A23" s="6">
        <v>1</v>
      </c>
      <c r="B23" s="13" t="s">
        <v>874</v>
      </c>
      <c r="C23" s="13" t="s">
        <v>868</v>
      </c>
      <c r="D23" s="113">
        <f>CO2eq!C52</f>
        <v>12.186007513970317</v>
      </c>
      <c r="E23" s="113">
        <f>CO2eq!D52</f>
        <v>13.191953438907484</v>
      </c>
      <c r="F23" s="113">
        <f>CO2eq!E52</f>
        <v>15.042754412690554</v>
      </c>
      <c r="G23" s="113">
        <f>CO2eq!F52</f>
        <v>16.91139599448174</v>
      </c>
      <c r="H23" s="113">
        <f>CO2eq!G52</f>
        <v>19.812246479667508</v>
      </c>
      <c r="I23" s="113">
        <f>CO2eq!H52</f>
        <v>22.073759696799371</v>
      </c>
      <c r="J23" s="113">
        <f>CO2eq!I52</f>
        <v>24.304279030041751</v>
      </c>
      <c r="K23" s="113">
        <f>CO2eq!J52</f>
        <v>25.936671610553439</v>
      </c>
      <c r="L23" s="113">
        <f>CO2eq!K52</f>
        <v>27.722811960445959</v>
      </c>
      <c r="M23" s="113">
        <f>CO2eq!L52</f>
        <v>30.477301115117299</v>
      </c>
      <c r="N23" s="113">
        <f>CO2eq!M52</f>
        <v>32.151017004326739</v>
      </c>
      <c r="O23" s="113">
        <f>CO2eq!N52</f>
        <v>30.729439031856046</v>
      </c>
      <c r="P23" s="113">
        <f>CO2eq!O52</f>
        <v>32.42774722415917</v>
      </c>
      <c r="Q23" s="113">
        <f>CO2eq!P52</f>
        <v>31.168253335711505</v>
      </c>
      <c r="R23" s="113">
        <f>CO2eq!Q52</f>
        <v>30.958916311207069</v>
      </c>
      <c r="S23" s="113">
        <f>CO2eq!R52</f>
        <v>34.112445865109407</v>
      </c>
      <c r="T23" s="113">
        <f>CO2eq!S52</f>
        <v>29.224416638413288</v>
      </c>
      <c r="U23" s="113">
        <f>CO2eq!T52</f>
        <v>29.637216409006111</v>
      </c>
      <c r="V23" s="113">
        <f>CO2eq!U52</f>
        <v>33.485964083235579</v>
      </c>
      <c r="W23" s="113">
        <f>CO2eq!V52</f>
        <v>37.655434431621977</v>
      </c>
      <c r="X23" s="113">
        <f>CO2eq!W52</f>
        <v>39.564863332118641</v>
      </c>
      <c r="Y23" s="113">
        <f>CO2eq!X52</f>
        <v>38.904041440116529</v>
      </c>
      <c r="Z23" s="113">
        <f>CO2eq!Y52</f>
        <v>39.350637979503503</v>
      </c>
      <c r="AA23" s="113">
        <f>CO2eq!Z52</f>
        <v>44.627057544206032</v>
      </c>
      <c r="AB23" s="113">
        <f>CO2eq!AA52</f>
        <v>45.09669691974576</v>
      </c>
      <c r="AC23" s="113">
        <f>CO2eq!AB52</f>
        <v>45.605969569174299</v>
      </c>
      <c r="AD23" s="113">
        <f>CO2eq!AC52</f>
        <v>47.782685718733369</v>
      </c>
      <c r="AE23" s="113">
        <f>CO2eq!AD52</f>
        <v>48.072731151520877</v>
      </c>
      <c r="AF23" s="113">
        <f>CO2eq!AE52</f>
        <v>46.263929561665236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68.642513166126449</v>
      </c>
      <c r="E24" s="118">
        <f t="shared" si="5"/>
        <v>69.789476143257772</v>
      </c>
      <c r="F24" s="118">
        <f t="shared" si="5"/>
        <v>100.60403161872409</v>
      </c>
      <c r="G24" s="118">
        <f t="shared" si="5"/>
        <v>102.32675239750306</v>
      </c>
      <c r="H24" s="118">
        <f t="shared" si="5"/>
        <v>104.60670394801569</v>
      </c>
      <c r="I24" s="118">
        <f t="shared" si="5"/>
        <v>107.81740043345033</v>
      </c>
      <c r="J24" s="118">
        <f t="shared" si="5"/>
        <v>105.4251057982797</v>
      </c>
      <c r="K24" s="118">
        <f t="shared" si="5"/>
        <v>110.82211200849959</v>
      </c>
      <c r="L24" s="118">
        <f t="shared" si="5"/>
        <v>115.20767409883511</v>
      </c>
      <c r="M24" s="118">
        <f t="shared" si="5"/>
        <v>117.00195419564133</v>
      </c>
      <c r="N24" s="118">
        <f t="shared" si="5"/>
        <v>125.46509542041973</v>
      </c>
      <c r="O24" s="118">
        <f t="shared" si="5"/>
        <v>119.82798454542583</v>
      </c>
      <c r="P24" s="118">
        <f t="shared" si="5"/>
        <v>111.82555065897314</v>
      </c>
      <c r="Q24" s="118">
        <f t="shared" si="5"/>
        <v>123.62192290822452</v>
      </c>
      <c r="R24" s="118">
        <f t="shared" si="5"/>
        <v>140.92354356208304</v>
      </c>
      <c r="S24" s="118">
        <f t="shared" si="5"/>
        <v>124.53114278586651</v>
      </c>
      <c r="T24" s="118">
        <f t="shared" si="5"/>
        <v>139.97173203180532</v>
      </c>
      <c r="U24" s="118">
        <f t="shared" si="5"/>
        <v>147.51877582672603</v>
      </c>
      <c r="V24" s="118">
        <f t="shared" si="5"/>
        <v>153.08921363454095</v>
      </c>
      <c r="W24" s="118">
        <f t="shared" si="5"/>
        <v>147.99765035562251</v>
      </c>
      <c r="X24" s="118">
        <f t="shared" si="5"/>
        <v>160.23702567513135</v>
      </c>
      <c r="Y24" s="118">
        <f t="shared" si="5"/>
        <v>165.24686911186626</v>
      </c>
      <c r="Z24" s="118">
        <f t="shared" si="5"/>
        <v>169.29341826220309</v>
      </c>
      <c r="AA24" s="118">
        <f t="shared" si="5"/>
        <v>176.68736207177409</v>
      </c>
      <c r="AB24" s="118">
        <f t="shared" si="5"/>
        <v>194.90293733757321</v>
      </c>
      <c r="AC24" s="118">
        <f t="shared" si="5"/>
        <v>210.9473956435875</v>
      </c>
      <c r="AD24" s="118">
        <f t="shared" si="5"/>
        <v>215.70485411190185</v>
      </c>
      <c r="AE24" s="118">
        <f>SUM(AE25:AE28)</f>
        <v>225.4088212776598</v>
      </c>
      <c r="AF24" s="118">
        <f>SUM(AF25:AF28)</f>
        <v>237.16965523919035</v>
      </c>
    </row>
    <row r="25" spans="1:32" x14ac:dyDescent="0.25">
      <c r="A25" s="6">
        <v>1</v>
      </c>
      <c r="B25" s="13" t="s">
        <v>877</v>
      </c>
      <c r="C25" s="13" t="s">
        <v>724</v>
      </c>
      <c r="D25" s="113">
        <f>CO2eq!C426</f>
        <v>23.884933493052532</v>
      </c>
      <c r="E25" s="113">
        <f>CO2eq!D426</f>
        <v>24.588828042627277</v>
      </c>
      <c r="F25" s="113">
        <f>CO2eq!E426</f>
        <v>25.564971114195735</v>
      </c>
      <c r="G25" s="113">
        <f>CO2eq!F426</f>
        <v>26.798296182669716</v>
      </c>
      <c r="H25" s="113">
        <f>CO2eq!G426</f>
        <v>28.033198004646454</v>
      </c>
      <c r="I25" s="113">
        <f>CO2eq!H426</f>
        <v>29.291871949278935</v>
      </c>
      <c r="J25" s="113">
        <f>CO2eq!I426</f>
        <v>30.726695946139841</v>
      </c>
      <c r="K25" s="113">
        <f>CO2eq!J426</f>
        <v>32.241240449194095</v>
      </c>
      <c r="L25" s="113">
        <f>CO2eq!K426</f>
        <v>33.849679286163436</v>
      </c>
      <c r="M25" s="113">
        <f>CO2eq!L426</f>
        <v>35.49170902106971</v>
      </c>
      <c r="N25" s="113">
        <f>CO2eq!M426</f>
        <v>41.185163034633561</v>
      </c>
      <c r="O25" s="113">
        <f>CO2eq!N426</f>
        <v>46.79177350326971</v>
      </c>
      <c r="P25" s="113">
        <f>CO2eq!O426</f>
        <v>52.194571022910125</v>
      </c>
      <c r="Q25" s="113">
        <f>CO2eq!P426</f>
        <v>58.741883460003834</v>
      </c>
      <c r="R25" s="113">
        <f>CO2eq!Q426</f>
        <v>65.963390500269242</v>
      </c>
      <c r="S25" s="113">
        <f>CO2eq!R426</f>
        <v>73.234537651997783</v>
      </c>
      <c r="T25" s="113">
        <f>CO2eq!S426</f>
        <v>80.216359802134633</v>
      </c>
      <c r="U25" s="113">
        <f>CO2eq!T426</f>
        <v>87.271177363778207</v>
      </c>
      <c r="V25" s="113">
        <f>CO2eq!U426</f>
        <v>94.38136602856703</v>
      </c>
      <c r="W25" s="113">
        <f>CO2eq!V426</f>
        <v>99.838211826240538</v>
      </c>
      <c r="X25" s="113">
        <f>CO2eq!W426</f>
        <v>106.0774337773301</v>
      </c>
      <c r="Y25" s="113">
        <f>CO2eq!X426</f>
        <v>111.71683497549807</v>
      </c>
      <c r="Z25" s="113">
        <f>CO2eq!Y426</f>
        <v>119.13069397068911</v>
      </c>
      <c r="AA25" s="113">
        <f>CO2eq!Z426</f>
        <v>126.10492726506129</v>
      </c>
      <c r="AB25" s="113">
        <f>CO2eq!AA426</f>
        <v>133.37372429736567</v>
      </c>
      <c r="AC25" s="113">
        <f>CO2eq!AB426</f>
        <v>140.69462523389728</v>
      </c>
      <c r="AD25" s="113">
        <f>CO2eq!AC426</f>
        <v>151.92174361500545</v>
      </c>
      <c r="AE25" s="113">
        <f>CO2eq!AD426</f>
        <v>160.17185353062075</v>
      </c>
      <c r="AF25" s="113">
        <f>CO2eq!AE426</f>
        <v>167.03503739000024</v>
      </c>
    </row>
    <row r="26" spans="1:32" x14ac:dyDescent="0.25">
      <c r="A26" s="6">
        <v>1</v>
      </c>
      <c r="B26" s="13" t="s">
        <v>879</v>
      </c>
      <c r="C26" s="13" t="s">
        <v>880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0</v>
      </c>
      <c r="S26" s="113">
        <f>CO2eq!R430</f>
        <v>0</v>
      </c>
      <c r="T26" s="113">
        <f>CO2eq!S430</f>
        <v>0</v>
      </c>
      <c r="U26" s="113">
        <f>CO2eq!T430</f>
        <v>0</v>
      </c>
      <c r="V26" s="113">
        <f>CO2eq!U430</f>
        <v>0</v>
      </c>
      <c r="W26" s="113">
        <f>CO2eq!V430</f>
        <v>1.1017753124999998E-2</v>
      </c>
      <c r="X26" s="113">
        <f>CO2eq!W430</f>
        <v>1.1017753125E-2</v>
      </c>
      <c r="Y26" s="113">
        <f>CO2eq!X430</f>
        <v>1.1017753125000002E-2</v>
      </c>
      <c r="Z26" s="113">
        <f>CO2eq!Y430</f>
        <v>1.1017753124999998E-2</v>
      </c>
      <c r="AA26" s="113">
        <f>CO2eq!Z430</f>
        <v>1.1017753125000002E-2</v>
      </c>
      <c r="AB26" s="113">
        <f>CO2eq!AA430</f>
        <v>1.1017753124999998E-2</v>
      </c>
      <c r="AC26" s="113">
        <f>CO2eq!AB430</f>
        <v>1.1017753124999998E-2</v>
      </c>
      <c r="AD26" s="113">
        <f>CO2eq!AC430</f>
        <v>1.1017753124999998E-2</v>
      </c>
      <c r="AE26" s="113">
        <f>CO2eq!AD430</f>
        <v>1.1017753124999998E-2</v>
      </c>
      <c r="AF26" s="113">
        <f>CO2eq!AE430</f>
        <v>1.1017753124999998E-2</v>
      </c>
    </row>
    <row r="27" spans="1:32" x14ac:dyDescent="0.25">
      <c r="A27" s="6">
        <v>1</v>
      </c>
      <c r="B27" s="13" t="s">
        <v>881</v>
      </c>
      <c r="C27" s="13" t="s">
        <v>878</v>
      </c>
      <c r="D27" s="113">
        <f>CO2eq!C431</f>
        <v>3.0131315198348672</v>
      </c>
      <c r="E27" s="113">
        <f>CO2eq!D431</f>
        <v>3.0665532563198887</v>
      </c>
      <c r="F27" s="113">
        <f>CO2eq!E431</f>
        <v>3.3654902420784918</v>
      </c>
      <c r="G27" s="113">
        <f>CO2eq!F431</f>
        <v>3.3932446768423308</v>
      </c>
      <c r="H27" s="113">
        <f>CO2eq!G431</f>
        <v>3.3999712626172136</v>
      </c>
      <c r="I27" s="113">
        <f>CO2eq!H431</f>
        <v>3.4615932898054518</v>
      </c>
      <c r="J27" s="113">
        <f>CO2eq!I431</f>
        <v>3.5062652303773842</v>
      </c>
      <c r="K27" s="113">
        <f>CO2eq!J431</f>
        <v>3.5603603196083049</v>
      </c>
      <c r="L27" s="113">
        <f>CO2eq!K431</f>
        <v>3.5686021201024709</v>
      </c>
      <c r="M27" s="113">
        <f>CO2eq!L431</f>
        <v>3.5041522999503978</v>
      </c>
      <c r="N27" s="113">
        <f>CO2eq!M431</f>
        <v>3.5262505102134734</v>
      </c>
      <c r="O27" s="113">
        <f>CO2eq!N431</f>
        <v>3.5247402562382546</v>
      </c>
      <c r="P27" s="113">
        <f>CO2eq!O431</f>
        <v>4.1480453576529435</v>
      </c>
      <c r="Q27" s="113">
        <f>CO2eq!P431</f>
        <v>4.5152940857676924</v>
      </c>
      <c r="R27" s="113">
        <f>CO2eq!Q431</f>
        <v>4.5986968142634002</v>
      </c>
      <c r="S27" s="113">
        <f>CO2eq!R431</f>
        <v>4.5225163490390221</v>
      </c>
      <c r="T27" s="113">
        <f>CO2eq!S431</f>
        <v>4.606322550522421</v>
      </c>
      <c r="U27" s="113">
        <f>CO2eq!T431</f>
        <v>4.6925952238181159</v>
      </c>
      <c r="V27" s="113">
        <f>CO2eq!U431</f>
        <v>4.7213906628036746</v>
      </c>
      <c r="W27" s="113">
        <f>CO2eq!V431</f>
        <v>4.5031912036519195</v>
      </c>
      <c r="X27" s="113">
        <f>CO2eq!W431</f>
        <v>4.28773270978939</v>
      </c>
      <c r="Y27" s="113">
        <f>CO2eq!X431</f>
        <v>4.3396506647885671</v>
      </c>
      <c r="Z27" s="113">
        <f>CO2eq!Y431</f>
        <v>4.6086414855963032</v>
      </c>
      <c r="AA27" s="113">
        <f>CO2eq!Z431</f>
        <v>4.8519507146807515</v>
      </c>
      <c r="AB27" s="113">
        <f>CO2eq!AA431</f>
        <v>4.8741876681850114</v>
      </c>
      <c r="AC27" s="113">
        <f>CO2eq!AB431</f>
        <v>5.9899975945237625</v>
      </c>
      <c r="AD27" s="113">
        <f>CO2eq!AC431</f>
        <v>5.6563950151882203</v>
      </c>
      <c r="AE27" s="113">
        <f>CO2eq!AD431</f>
        <v>5.6110223881371377</v>
      </c>
      <c r="AF27" s="113">
        <f>CO2eq!AE431</f>
        <v>6.5000137967960114</v>
      </c>
    </row>
    <row r="28" spans="1:32" x14ac:dyDescent="0.25">
      <c r="A28" s="6">
        <v>1</v>
      </c>
      <c r="B28" s="13" t="s">
        <v>882</v>
      </c>
      <c r="C28" s="13" t="s">
        <v>875</v>
      </c>
      <c r="D28" s="113">
        <f>CO2eq!C434</f>
        <v>41.744448153239048</v>
      </c>
      <c r="E28" s="113">
        <f>CO2eq!D434</f>
        <v>42.134094844310603</v>
      </c>
      <c r="F28" s="113">
        <f>CO2eq!E434</f>
        <v>71.673570262449857</v>
      </c>
      <c r="G28" s="113">
        <f>CO2eq!F434</f>
        <v>72.135211537991012</v>
      </c>
      <c r="H28" s="113">
        <f>CO2eq!G434</f>
        <v>73.173534680752027</v>
      </c>
      <c r="I28" s="113">
        <f>CO2eq!H434</f>
        <v>75.063935194365939</v>
      </c>
      <c r="J28" s="113">
        <f>CO2eq!I434</f>
        <v>71.19214462176248</v>
      </c>
      <c r="K28" s="113">
        <f>CO2eq!J434</f>
        <v>75.020511239697186</v>
      </c>
      <c r="L28" s="113">
        <f>CO2eq!K434</f>
        <v>77.789392692569209</v>
      </c>
      <c r="M28" s="113">
        <f>CO2eq!L434</f>
        <v>78.006092874621231</v>
      </c>
      <c r="N28" s="113">
        <f>CO2eq!M434</f>
        <v>80.753681875572696</v>
      </c>
      <c r="O28" s="113">
        <f>CO2eq!N434</f>
        <v>69.511470785917879</v>
      </c>
      <c r="P28" s="113">
        <f>CO2eq!O434</f>
        <v>55.48293427841007</v>
      </c>
      <c r="Q28" s="113">
        <f>CO2eq!P434</f>
        <v>60.364745362452986</v>
      </c>
      <c r="R28" s="113">
        <f>CO2eq!Q434</f>
        <v>70.361456247550393</v>
      </c>
      <c r="S28" s="113">
        <f>CO2eq!R434</f>
        <v>46.774088784829701</v>
      </c>
      <c r="T28" s="113">
        <f>CO2eq!S434</f>
        <v>55.14904967914827</v>
      </c>
      <c r="U28" s="113">
        <f>CO2eq!T434</f>
        <v>55.555003239129711</v>
      </c>
      <c r="V28" s="113">
        <f>CO2eq!U434</f>
        <v>53.986456943170261</v>
      </c>
      <c r="W28" s="113">
        <f>CO2eq!V434</f>
        <v>43.645229572605054</v>
      </c>
      <c r="X28" s="113">
        <f>CO2eq!W434</f>
        <v>49.860841434886844</v>
      </c>
      <c r="Y28" s="113">
        <f>CO2eq!X434</f>
        <v>49.179365718454605</v>
      </c>
      <c r="Z28" s="113">
        <f>CO2eq!Y434</f>
        <v>45.543065052792684</v>
      </c>
      <c r="AA28" s="113">
        <f>CO2eq!Z434</f>
        <v>45.719466338907026</v>
      </c>
      <c r="AB28" s="113">
        <f>CO2eq!AA434</f>
        <v>56.644007618897518</v>
      </c>
      <c r="AC28" s="113">
        <f>CO2eq!AB434</f>
        <v>64.25175506204144</v>
      </c>
      <c r="AD28" s="113">
        <f>CO2eq!AC434</f>
        <v>58.115697728583186</v>
      </c>
      <c r="AE28" s="113">
        <f>CO2eq!AD434</f>
        <v>59.614927605776892</v>
      </c>
      <c r="AF28" s="113">
        <f>CO2eq!AE434</f>
        <v>63.623586299269085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885</v>
      </c>
      <c r="C30" s="13" t="s">
        <v>845</v>
      </c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</row>
    <row r="31" spans="1:32" x14ac:dyDescent="0.25">
      <c r="A31" s="6">
        <v>1</v>
      </c>
      <c r="B31" s="13" t="s">
        <v>887</v>
      </c>
      <c r="C31" s="13" t="s">
        <v>854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</row>
    <row r="32" spans="1:32" x14ac:dyDescent="0.25">
      <c r="A32" s="6">
        <v>1</v>
      </c>
      <c r="B32" s="6" t="s">
        <v>888</v>
      </c>
      <c r="C32" s="31" t="s">
        <v>844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889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</row>
    <row r="34" spans="1:32" x14ac:dyDescent="0.25">
      <c r="A34" s="6">
        <v>1</v>
      </c>
      <c r="B34" s="13" t="s">
        <v>890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</row>
    <row r="35" spans="1:32" x14ac:dyDescent="0.25">
      <c r="A35" s="6">
        <v>2</v>
      </c>
      <c r="B35" s="6" t="s">
        <v>838</v>
      </c>
      <c r="C35" s="31" t="s">
        <v>847</v>
      </c>
      <c r="D35" s="32">
        <f t="shared" ref="D35:AD35" si="8">SUM(D36:D39)+D42</f>
        <v>149.58440668095508</v>
      </c>
      <c r="E35" s="32">
        <f t="shared" si="8"/>
        <v>101.05131252397594</v>
      </c>
      <c r="F35" s="32">
        <f t="shared" si="8"/>
        <v>63.341899378093508</v>
      </c>
      <c r="G35" s="32">
        <f t="shared" si="8"/>
        <v>68.732284188506057</v>
      </c>
      <c r="H35" s="32">
        <f t="shared" si="8"/>
        <v>110.02972506780341</v>
      </c>
      <c r="I35" s="32">
        <f t="shared" si="8"/>
        <v>143.30575064906742</v>
      </c>
      <c r="J35" s="32">
        <f t="shared" si="8"/>
        <v>252.35027091683028</v>
      </c>
      <c r="K35" s="32">
        <f t="shared" si="8"/>
        <v>358.09249596308524</v>
      </c>
      <c r="L35" s="32">
        <f t="shared" si="8"/>
        <v>441.16162413198833</v>
      </c>
      <c r="M35" s="32">
        <f t="shared" si="8"/>
        <v>613.21210120458181</v>
      </c>
      <c r="N35" s="32">
        <f t="shared" si="8"/>
        <v>425.69693333783192</v>
      </c>
      <c r="O35" s="32">
        <f t="shared" si="8"/>
        <v>344.41491849224735</v>
      </c>
      <c r="P35" s="32">
        <f t="shared" si="8"/>
        <v>351.56705017479436</v>
      </c>
      <c r="Q35" s="32">
        <f t="shared" si="8"/>
        <v>472.48604639526047</v>
      </c>
      <c r="R35" s="32">
        <f t="shared" si="8"/>
        <v>601.52016107181214</v>
      </c>
      <c r="S35" s="32">
        <f t="shared" si="8"/>
        <v>456.15750548976803</v>
      </c>
      <c r="T35" s="32">
        <f t="shared" si="8"/>
        <v>502.250976819529</v>
      </c>
      <c r="U35" s="32">
        <f t="shared" si="8"/>
        <v>848.6728675144077</v>
      </c>
      <c r="V35" s="32">
        <f t="shared" si="8"/>
        <v>808.18911308402505</v>
      </c>
      <c r="W35" s="32">
        <f t="shared" si="8"/>
        <v>749.53731817549055</v>
      </c>
      <c r="X35" s="32">
        <f t="shared" si="8"/>
        <v>937.66660725886777</v>
      </c>
      <c r="Y35" s="32">
        <f t="shared" si="8"/>
        <v>1047.6549873152555</v>
      </c>
      <c r="Z35" s="32">
        <f t="shared" si="8"/>
        <v>1149.8208971408128</v>
      </c>
      <c r="AA35" s="32">
        <f t="shared" si="8"/>
        <v>1308.51577717634</v>
      </c>
      <c r="AB35" s="32">
        <f t="shared" si="8"/>
        <v>1132.5810349495446</v>
      </c>
      <c r="AC35" s="32">
        <f t="shared" si="8"/>
        <v>1207.2718606204944</v>
      </c>
      <c r="AD35" s="32">
        <f t="shared" si="8"/>
        <v>1292.7982872194161</v>
      </c>
      <c r="AE35" s="32">
        <f>SUM(AE36:AE39)+AE42</f>
        <v>1013.0915756189643</v>
      </c>
      <c r="AF35" s="32">
        <f>SUM(AF36:AF39)+AF42</f>
        <v>1360.9271391806978</v>
      </c>
    </row>
    <row r="36" spans="1:32" x14ac:dyDescent="0.25">
      <c r="A36" s="6">
        <v>2</v>
      </c>
      <c r="B36" s="13" t="s">
        <v>839</v>
      </c>
      <c r="C36" s="13" t="s">
        <v>852</v>
      </c>
      <c r="D36" s="113">
        <v>6.0416811162720165</v>
      </c>
      <c r="E36" s="113">
        <v>23.844132212593941</v>
      </c>
      <c r="F36" s="113">
        <v>14.716511130799844</v>
      </c>
      <c r="G36" s="113">
        <v>16.548740789748884</v>
      </c>
      <c r="H36" s="113">
        <v>26.974463743462412</v>
      </c>
      <c r="I36" s="113">
        <v>33.696719230033708</v>
      </c>
      <c r="J36" s="113">
        <v>57.62767858546885</v>
      </c>
      <c r="K36" s="113">
        <v>55.195731482087048</v>
      </c>
      <c r="L36" s="113">
        <v>68.554088086526605</v>
      </c>
      <c r="M36" s="113">
        <v>86.901670206226868</v>
      </c>
      <c r="N36" s="113">
        <v>60.050135390414098</v>
      </c>
      <c r="O36" s="113">
        <v>50.984361830367654</v>
      </c>
      <c r="P36" s="113">
        <v>52.186602591340531</v>
      </c>
      <c r="Q36" s="113">
        <v>63.869113667308774</v>
      </c>
      <c r="R36" s="113">
        <v>82.254314277592883</v>
      </c>
      <c r="S36" s="113">
        <v>65.012842436806253</v>
      </c>
      <c r="T36" s="113">
        <v>71.459214044355306</v>
      </c>
      <c r="U36" s="113">
        <v>119.9261785838079</v>
      </c>
      <c r="V36" s="113">
        <v>109.55669149663926</v>
      </c>
      <c r="W36" s="113">
        <v>100.78816088986009</v>
      </c>
      <c r="X36" s="113">
        <v>127.22886182758215</v>
      </c>
      <c r="Y36" s="113">
        <v>140.28453740488567</v>
      </c>
      <c r="Z36" s="113">
        <v>153.1774157560375</v>
      </c>
      <c r="AA36" s="113">
        <v>180.81800341282295</v>
      </c>
      <c r="AB36" s="113">
        <v>158.1594143256535</v>
      </c>
      <c r="AC36" s="113">
        <v>151.03703714689345</v>
      </c>
      <c r="AD36" s="113">
        <v>180.78166177969101</v>
      </c>
      <c r="AE36" s="113">
        <v>151.97947954424447</v>
      </c>
      <c r="AF36" s="113">
        <v>235.30169535729482</v>
      </c>
    </row>
    <row r="37" spans="1:32" x14ac:dyDescent="0.25">
      <c r="A37" s="6">
        <v>2</v>
      </c>
      <c r="B37" s="13" t="s">
        <v>842</v>
      </c>
      <c r="C37" s="13" t="s">
        <v>858</v>
      </c>
      <c r="D37" s="113">
        <v>32.832384178170877</v>
      </c>
      <c r="E37" s="113">
        <v>3.3996072481432518</v>
      </c>
      <c r="F37" s="113">
        <v>2.098225150807671</v>
      </c>
      <c r="G37" s="113">
        <v>2.3594576072162248</v>
      </c>
      <c r="H37" s="113">
        <v>3.8459182175066462</v>
      </c>
      <c r="I37" s="113">
        <v>4.8043522788623392</v>
      </c>
      <c r="J37" s="113">
        <v>8.2163390164962031</v>
      </c>
      <c r="K37" s="113">
        <v>32.215651566591696</v>
      </c>
      <c r="L37" s="113">
        <v>40.678988529497488</v>
      </c>
      <c r="M37" s="113">
        <v>52.456338120003352</v>
      </c>
      <c r="N37" s="113">
        <v>38.508897616913316</v>
      </c>
      <c r="O37" s="113">
        <v>32.670141426726282</v>
      </c>
      <c r="P37" s="113">
        <v>33.993970298186127</v>
      </c>
      <c r="Q37" s="113">
        <v>44.472653402995107</v>
      </c>
      <c r="R37" s="113">
        <v>61.623906677587541</v>
      </c>
      <c r="S37" s="113">
        <v>48.857397176631792</v>
      </c>
      <c r="T37" s="113">
        <v>54.815303679669846</v>
      </c>
      <c r="U37" s="113">
        <v>88.483119583189605</v>
      </c>
      <c r="V37" s="113">
        <v>84.039827738419191</v>
      </c>
      <c r="W37" s="113">
        <v>79.197010341476727</v>
      </c>
      <c r="X37" s="113">
        <v>107.73212622608271</v>
      </c>
      <c r="Y37" s="113">
        <v>120.77575920704624</v>
      </c>
      <c r="Z37" s="113">
        <v>123.41379773292907</v>
      </c>
      <c r="AA37" s="113">
        <v>159.50296952823746</v>
      </c>
      <c r="AB37" s="113">
        <v>140.96693524515257</v>
      </c>
      <c r="AC37" s="113">
        <v>139.14686697764313</v>
      </c>
      <c r="AD37" s="113">
        <v>205.97462298008091</v>
      </c>
      <c r="AE37" s="113">
        <v>106.87824891720115</v>
      </c>
      <c r="AF37" s="113">
        <v>147.5425639894529</v>
      </c>
    </row>
    <row r="38" spans="1:32" x14ac:dyDescent="0.25">
      <c r="A38" s="6">
        <v>2</v>
      </c>
      <c r="B38" s="13" t="s">
        <v>846</v>
      </c>
      <c r="C38" s="13" t="s">
        <v>837</v>
      </c>
      <c r="D38" s="113">
        <v>109.87347758671447</v>
      </c>
      <c r="E38" s="113">
        <v>73.229183474293791</v>
      </c>
      <c r="F38" s="113">
        <v>46.156287987187909</v>
      </c>
      <c r="G38" s="113">
        <v>49.600641826631978</v>
      </c>
      <c r="H38" s="113">
        <v>78.630283295303897</v>
      </c>
      <c r="I38" s="113">
        <v>104.10193873837304</v>
      </c>
      <c r="J38" s="113">
        <v>185.12096134528934</v>
      </c>
      <c r="K38" s="113">
        <v>268.59489302269111</v>
      </c>
      <c r="L38" s="113">
        <v>329.81989247503208</v>
      </c>
      <c r="M38" s="113">
        <v>471.00168114324674</v>
      </c>
      <c r="N38" s="113">
        <v>325.156721299411</v>
      </c>
      <c r="O38" s="113">
        <v>259.52094692391034</v>
      </c>
      <c r="P38" s="113">
        <v>263.54684627754256</v>
      </c>
      <c r="Q38" s="113">
        <v>362.36111578488755</v>
      </c>
      <c r="R38" s="113">
        <v>455.46047549511383</v>
      </c>
      <c r="S38" s="113">
        <v>340.90225587276063</v>
      </c>
      <c r="T38" s="113">
        <v>374.05138805869859</v>
      </c>
      <c r="U38" s="113">
        <v>636.27585910842981</v>
      </c>
      <c r="V38" s="113">
        <v>611.39288172037254</v>
      </c>
      <c r="W38" s="113">
        <v>566.86817719664714</v>
      </c>
      <c r="X38" s="113">
        <v>700.39785119463534</v>
      </c>
      <c r="Y38" s="113">
        <v>783.20104888424271</v>
      </c>
      <c r="Z38" s="113">
        <v>868.35798891929858</v>
      </c>
      <c r="AA38" s="113">
        <v>963.04582912093804</v>
      </c>
      <c r="AB38" s="113">
        <v>829.60825468183873</v>
      </c>
      <c r="AC38" s="113">
        <v>911.52235760015526</v>
      </c>
      <c r="AD38" s="113">
        <v>902.06509505664405</v>
      </c>
      <c r="AE38" s="113">
        <v>751.078990866852</v>
      </c>
      <c r="AF38" s="113">
        <v>975.59955428353305</v>
      </c>
    </row>
    <row r="39" spans="1:32" x14ac:dyDescent="0.25">
      <c r="A39" s="6">
        <v>2</v>
      </c>
      <c r="B39" s="13" t="s">
        <v>849</v>
      </c>
      <c r="C39" s="13" t="s">
        <v>896</v>
      </c>
      <c r="D39" s="32">
        <f t="shared" ref="D39:AD39" si="9">D40+D41</f>
        <v>0.35000975903810644</v>
      </c>
      <c r="E39" s="32">
        <f t="shared" si="9"/>
        <v>0.16099105784087361</v>
      </c>
      <c r="F39" s="32">
        <f t="shared" si="9"/>
        <v>7.4537533910214712E-2</v>
      </c>
      <c r="G39" s="32">
        <f t="shared" si="9"/>
        <v>9.6802164076866898E-2</v>
      </c>
      <c r="H39" s="32">
        <f t="shared" si="9"/>
        <v>0.16693348924871473</v>
      </c>
      <c r="I39" s="32">
        <f t="shared" si="9"/>
        <v>0.21873692887296936</v>
      </c>
      <c r="J39" s="32">
        <f t="shared" si="9"/>
        <v>0.46500654475765152</v>
      </c>
      <c r="K39" s="32">
        <f t="shared" si="9"/>
        <v>0.65607600815577582</v>
      </c>
      <c r="L39" s="32">
        <f t="shared" si="9"/>
        <v>1.0696855132719996</v>
      </c>
      <c r="M39" s="32">
        <f t="shared" si="9"/>
        <v>1.1766617142478277</v>
      </c>
      <c r="N39" s="32">
        <f t="shared" si="9"/>
        <v>0.77316329436146392</v>
      </c>
      <c r="O39" s="32">
        <f t="shared" si="9"/>
        <v>0.41606039469257711</v>
      </c>
      <c r="P39" s="32">
        <f t="shared" si="9"/>
        <v>0.68697534402088956</v>
      </c>
      <c r="Q39" s="32">
        <f t="shared" si="9"/>
        <v>0.60558392408222217</v>
      </c>
      <c r="R39" s="32">
        <f t="shared" si="9"/>
        <v>1.0629488045331688</v>
      </c>
      <c r="S39" s="32">
        <f t="shared" si="9"/>
        <v>0.61704332841108378</v>
      </c>
      <c r="T39" s="32">
        <f t="shared" si="9"/>
        <v>0.73470056434969322</v>
      </c>
      <c r="U39" s="32">
        <f t="shared" si="9"/>
        <v>1.3980376348541586</v>
      </c>
      <c r="V39" s="32">
        <f t="shared" si="9"/>
        <v>1.3436783506563148</v>
      </c>
      <c r="W39" s="32">
        <f t="shared" si="9"/>
        <v>1.233171608401705</v>
      </c>
      <c r="X39" s="32">
        <f t="shared" si="9"/>
        <v>1.4765261678851449</v>
      </c>
      <c r="Y39" s="32">
        <f t="shared" si="9"/>
        <v>2.0174510250862578</v>
      </c>
      <c r="Z39" s="32">
        <f t="shared" si="9"/>
        <v>3.3003225698905982</v>
      </c>
      <c r="AA39" s="32">
        <f t="shared" si="9"/>
        <v>3.2283159228334717</v>
      </c>
      <c r="AB39" s="32">
        <f t="shared" si="9"/>
        <v>2.7688061371735602</v>
      </c>
      <c r="AC39" s="32">
        <f t="shared" si="9"/>
        <v>4.1937232587358402</v>
      </c>
      <c r="AD39" s="32">
        <f t="shared" si="9"/>
        <v>2.8400951239999994</v>
      </c>
      <c r="AE39" s="32">
        <f>AE40+AE41</f>
        <v>1.5682850131666666</v>
      </c>
      <c r="AF39" s="32">
        <f>AF40+AF41</f>
        <v>1.2942369072686819</v>
      </c>
    </row>
    <row r="40" spans="1:32" x14ac:dyDescent="0.25">
      <c r="A40" s="6">
        <v>2</v>
      </c>
      <c r="B40" s="13" t="s">
        <v>853</v>
      </c>
      <c r="C40" s="13" t="s">
        <v>891</v>
      </c>
      <c r="D40" s="113">
        <v>0</v>
      </c>
      <c r="E40" s="11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</row>
    <row r="41" spans="1:32" x14ac:dyDescent="0.25">
      <c r="A41" s="6">
        <v>2</v>
      </c>
      <c r="B41" s="13" t="s">
        <v>855</v>
      </c>
      <c r="C41" s="13" t="s">
        <v>848</v>
      </c>
      <c r="D41" s="113">
        <v>0.35000975903810644</v>
      </c>
      <c r="E41" s="113">
        <v>0.16099105784087361</v>
      </c>
      <c r="F41" s="113">
        <v>7.4537533910214712E-2</v>
      </c>
      <c r="G41" s="113">
        <v>9.6802164076866898E-2</v>
      </c>
      <c r="H41" s="113">
        <v>0.16693348924871473</v>
      </c>
      <c r="I41" s="113">
        <v>0.21873692887296936</v>
      </c>
      <c r="J41" s="113">
        <v>0.46500654475765152</v>
      </c>
      <c r="K41" s="113">
        <v>0.65607600815577582</v>
      </c>
      <c r="L41" s="113">
        <v>1.0696855132719996</v>
      </c>
      <c r="M41" s="113">
        <v>1.1766617142478277</v>
      </c>
      <c r="N41" s="113">
        <v>0.77316329436146392</v>
      </c>
      <c r="O41" s="113">
        <v>0.41606039469257711</v>
      </c>
      <c r="P41" s="113">
        <v>0.68697534402088956</v>
      </c>
      <c r="Q41" s="113">
        <v>0.60558392408222217</v>
      </c>
      <c r="R41" s="113">
        <v>1.0629488045331688</v>
      </c>
      <c r="S41" s="113">
        <v>0.61704332841108378</v>
      </c>
      <c r="T41" s="113">
        <v>0.73470056434969322</v>
      </c>
      <c r="U41" s="113">
        <v>1.3980376348541586</v>
      </c>
      <c r="V41" s="113">
        <v>1.3436783506563148</v>
      </c>
      <c r="W41" s="113">
        <v>1.233171608401705</v>
      </c>
      <c r="X41" s="113">
        <v>1.4765261678851449</v>
      </c>
      <c r="Y41" s="113">
        <v>2.0174510250862578</v>
      </c>
      <c r="Z41" s="113">
        <v>3.3003225698905982</v>
      </c>
      <c r="AA41" s="113">
        <v>3.2283159228334717</v>
      </c>
      <c r="AB41" s="113">
        <v>2.7688061371735602</v>
      </c>
      <c r="AC41" s="113">
        <v>4.1937232587358402</v>
      </c>
      <c r="AD41" s="113">
        <v>2.8400951239999994</v>
      </c>
      <c r="AE41" s="113">
        <v>1.5682850131666666</v>
      </c>
      <c r="AF41" s="113">
        <v>1.2942369072686819</v>
      </c>
    </row>
    <row r="42" spans="1:32" x14ac:dyDescent="0.25">
      <c r="A42" s="6">
        <v>2</v>
      </c>
      <c r="B42" s="13" t="s">
        <v>856</v>
      </c>
      <c r="C42" s="13" t="s">
        <v>886</v>
      </c>
      <c r="D42" s="113">
        <v>0.48685404075963545</v>
      </c>
      <c r="E42" s="113">
        <v>0.41739853110408748</v>
      </c>
      <c r="F42" s="113">
        <v>0.29633757538786604</v>
      </c>
      <c r="G42" s="113">
        <v>0.12664180083210189</v>
      </c>
      <c r="H42" s="113">
        <v>0.41212632228174145</v>
      </c>
      <c r="I42" s="113">
        <v>0.48400347292537454</v>
      </c>
      <c r="J42" s="113">
        <v>0.92028542481825648</v>
      </c>
      <c r="K42" s="113">
        <v>1.4301438835596603</v>
      </c>
      <c r="L42" s="113">
        <v>1.0389695276601405</v>
      </c>
      <c r="M42" s="113">
        <v>1.6757500208569813</v>
      </c>
      <c r="N42" s="113">
        <v>1.2080157367321001</v>
      </c>
      <c r="O42" s="113">
        <v>0.82340791655046308</v>
      </c>
      <c r="P42" s="113">
        <v>1.1526556637042409</v>
      </c>
      <c r="Q42" s="113">
        <v>1.1775796159868108</v>
      </c>
      <c r="R42" s="113">
        <v>1.1185158169847103</v>
      </c>
      <c r="S42" s="113">
        <v>0.76796667515828254</v>
      </c>
      <c r="T42" s="113">
        <v>1.1903704724555713</v>
      </c>
      <c r="U42" s="113">
        <v>2.5896726041262124</v>
      </c>
      <c r="V42" s="113">
        <v>1.8560337779378009</v>
      </c>
      <c r="W42" s="113">
        <v>1.450798139104956</v>
      </c>
      <c r="X42" s="113">
        <v>0.83124184268238743</v>
      </c>
      <c r="Y42" s="113">
        <v>1.3761907939945668</v>
      </c>
      <c r="Z42" s="113">
        <v>1.5713721626570547</v>
      </c>
      <c r="AA42" s="113">
        <v>1.9206591915080173</v>
      </c>
      <c r="AB42" s="113">
        <v>1.0776245597262017</v>
      </c>
      <c r="AC42" s="113">
        <v>1.3718756370666669</v>
      </c>
      <c r="AD42" s="113">
        <v>1.1368122789999999</v>
      </c>
      <c r="AE42" s="113">
        <v>1.5865712774999996</v>
      </c>
      <c r="AF42" s="113">
        <v>1.1890886431483061</v>
      </c>
    </row>
    <row r="43" spans="1:32" x14ac:dyDescent="0.25">
      <c r="A43" s="6">
        <v>2</v>
      </c>
      <c r="B43" s="6" t="s">
        <v>866</v>
      </c>
      <c r="C43" s="31" t="s">
        <v>851</v>
      </c>
      <c r="D43" s="32">
        <f t="shared" ref="D43:AD43" si="10">SUM(D44:D48)</f>
        <v>9.3210459754609949E-5</v>
      </c>
      <c r="E43" s="32">
        <f t="shared" si="10"/>
        <v>5.4640649551731431E-5</v>
      </c>
      <c r="F43" s="32">
        <f t="shared" si="10"/>
        <v>3.2707498461432256E-5</v>
      </c>
      <c r="G43" s="32">
        <f t="shared" si="10"/>
        <v>3.5662968996538172E-5</v>
      </c>
      <c r="H43" s="32">
        <f t="shared" si="10"/>
        <v>5.3291409885018161E-5</v>
      </c>
      <c r="I43" s="32">
        <f t="shared" si="10"/>
        <v>6.3521997031783066E-5</v>
      </c>
      <c r="J43" s="32">
        <f t="shared" si="10"/>
        <v>9.2413197815012754E-5</v>
      </c>
      <c r="K43" s="32">
        <f t="shared" si="10"/>
        <v>1.5242440213376952E-4</v>
      </c>
      <c r="L43" s="32">
        <f t="shared" si="10"/>
        <v>1.9121922064253803E-4</v>
      </c>
      <c r="M43" s="32">
        <f t="shared" si="10"/>
        <v>2.1120282549536379E-4</v>
      </c>
      <c r="N43" s="32">
        <f t="shared" si="10"/>
        <v>1.6100448273152963E-4</v>
      </c>
      <c r="O43" s="32">
        <f t="shared" si="10"/>
        <v>1.2666799907201483E-4</v>
      </c>
      <c r="P43" s="32">
        <f t="shared" si="10"/>
        <v>1.207696394979596E-4</v>
      </c>
      <c r="Q43" s="32">
        <f t="shared" si="10"/>
        <v>1.4805135762371223E-4</v>
      </c>
      <c r="R43" s="32">
        <f t="shared" si="10"/>
        <v>1.9876470787026705E-4</v>
      </c>
      <c r="S43" s="32">
        <f t="shared" si="10"/>
        <v>1.7639846309398335E-4</v>
      </c>
      <c r="T43" s="32">
        <f t="shared" si="10"/>
        <v>2.6755167517847442E-4</v>
      </c>
      <c r="U43" s="32">
        <f t="shared" si="10"/>
        <v>6.0132867100741428E-4</v>
      </c>
      <c r="V43" s="32">
        <f t="shared" si="10"/>
        <v>5.892342029652388E-4</v>
      </c>
      <c r="W43" s="32">
        <f t="shared" si="10"/>
        <v>5.2886256784234872E-4</v>
      </c>
      <c r="X43" s="32">
        <f t="shared" si="10"/>
        <v>6.198666270997518E-5</v>
      </c>
      <c r="Y43" s="32">
        <f t="shared" si="10"/>
        <v>1.9181312325480755E-4</v>
      </c>
      <c r="Z43" s="32">
        <f t="shared" si="10"/>
        <v>1.8590313388792352E-4</v>
      </c>
      <c r="AA43" s="32">
        <f t="shared" si="10"/>
        <v>2.4684820975280977E-4</v>
      </c>
      <c r="AB43" s="32">
        <f t="shared" si="10"/>
        <v>8.6716451366319392E-4</v>
      </c>
      <c r="AC43" s="32">
        <f t="shared" si="10"/>
        <v>3.7353600000000005E-3</v>
      </c>
      <c r="AD43" s="32">
        <f t="shared" si="10"/>
        <v>0</v>
      </c>
      <c r="AE43" s="32">
        <f>SUM(AE44:AE48)</f>
        <v>0</v>
      </c>
      <c r="AF43" s="32">
        <f>SUM(AF44:AF48)</f>
        <v>0</v>
      </c>
    </row>
    <row r="44" spans="1:32" x14ac:dyDescent="0.25">
      <c r="A44" s="6">
        <v>2</v>
      </c>
      <c r="B44" s="13" t="s">
        <v>867</v>
      </c>
      <c r="C44" s="13" t="s">
        <v>883</v>
      </c>
      <c r="D44" s="113">
        <v>9.3210459754609949E-5</v>
      </c>
      <c r="E44" s="113">
        <v>5.4640649551731431E-5</v>
      </c>
      <c r="F44" s="113">
        <v>3.2707498461432256E-5</v>
      </c>
      <c r="G44" s="113">
        <v>3.5662968996538172E-5</v>
      </c>
      <c r="H44" s="113">
        <v>5.3291409885018161E-5</v>
      </c>
      <c r="I44" s="113">
        <v>6.3521997031783066E-5</v>
      </c>
      <c r="J44" s="113">
        <v>9.2413197815012754E-5</v>
      </c>
      <c r="K44" s="113">
        <v>1.5242440213376952E-4</v>
      </c>
      <c r="L44" s="113">
        <v>1.9121922064253803E-4</v>
      </c>
      <c r="M44" s="113">
        <v>2.1120282549536379E-4</v>
      </c>
      <c r="N44" s="113">
        <v>1.6100448273152963E-4</v>
      </c>
      <c r="O44" s="113">
        <v>1.2666799907201483E-4</v>
      </c>
      <c r="P44" s="113">
        <v>1.207696394979596E-4</v>
      </c>
      <c r="Q44" s="113">
        <v>1.4805135762371223E-4</v>
      </c>
      <c r="R44" s="113">
        <v>1.9876470787026705E-4</v>
      </c>
      <c r="S44" s="113">
        <v>1.7639846309398335E-4</v>
      </c>
      <c r="T44" s="113">
        <v>2.6755167517847442E-4</v>
      </c>
      <c r="U44" s="113">
        <v>6.0132867100741428E-4</v>
      </c>
      <c r="V44" s="113">
        <v>5.892342029652388E-4</v>
      </c>
      <c r="W44" s="113">
        <v>5.2886256784234872E-4</v>
      </c>
      <c r="X44" s="113">
        <v>6.198666270997518E-5</v>
      </c>
      <c r="Y44" s="113">
        <v>1.9181312325480755E-4</v>
      </c>
      <c r="Z44" s="113">
        <v>1.8590313388792352E-4</v>
      </c>
      <c r="AA44" s="113">
        <v>2.4684820975280977E-4</v>
      </c>
      <c r="AB44" s="113">
        <v>8.6716451366319392E-4</v>
      </c>
      <c r="AC44" s="113">
        <v>3.7353600000000005E-3</v>
      </c>
      <c r="AD44" s="113">
        <v>0</v>
      </c>
      <c r="AE44" s="113">
        <v>0</v>
      </c>
      <c r="AF44" s="113">
        <v>0</v>
      </c>
    </row>
    <row r="45" spans="1:32" x14ac:dyDescent="0.25">
      <c r="A45" s="6">
        <v>2</v>
      </c>
      <c r="B45" s="13" t="s">
        <v>869</v>
      </c>
      <c r="C45" s="13" t="s">
        <v>892</v>
      </c>
      <c r="D45" s="113">
        <v>0</v>
      </c>
      <c r="E45" s="11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113">
        <v>0</v>
      </c>
      <c r="AC45" s="113">
        <v>0</v>
      </c>
      <c r="AD45" s="113">
        <v>0</v>
      </c>
      <c r="AE45" s="113">
        <v>0</v>
      </c>
      <c r="AF45" s="113">
        <v>0</v>
      </c>
    </row>
    <row r="46" spans="1:32" x14ac:dyDescent="0.25">
      <c r="A46" s="6">
        <v>2</v>
      </c>
      <c r="B46" s="13" t="s">
        <v>871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3" spans="1:32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</row>
    <row r="54" spans="1:32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 t="str">
        <f t="shared" si="12"/>
        <v>ktCO₂eq</v>
      </c>
      <c r="F54" s="102" t="str">
        <f t="shared" si="12"/>
        <v>ktCO₂eq</v>
      </c>
      <c r="G54" s="102" t="str">
        <f t="shared" si="12"/>
        <v>ktCO₂eq</v>
      </c>
      <c r="H54" s="102" t="str">
        <f t="shared" si="12"/>
        <v>ktCO₂eq</v>
      </c>
      <c r="I54" s="102" t="str">
        <f t="shared" si="12"/>
        <v>ktCO₂eq</v>
      </c>
      <c r="J54" s="102" t="str">
        <f t="shared" si="12"/>
        <v>ktCO₂eq</v>
      </c>
      <c r="K54" s="102" t="str">
        <f t="shared" si="12"/>
        <v>ktCO₂eq</v>
      </c>
      <c r="L54" s="102" t="str">
        <f t="shared" si="12"/>
        <v>ktCO₂eq</v>
      </c>
      <c r="M54" s="102" t="str">
        <f t="shared" si="12"/>
        <v>ktCO₂eq</v>
      </c>
      <c r="N54" s="102" t="str">
        <f t="shared" si="12"/>
        <v>ktCO₂eq</v>
      </c>
      <c r="O54" s="102" t="str">
        <f t="shared" si="12"/>
        <v>ktCO₂eq</v>
      </c>
      <c r="P54" s="102" t="str">
        <f t="shared" si="12"/>
        <v>ktCO₂eq</v>
      </c>
      <c r="Q54" s="102" t="str">
        <f t="shared" si="12"/>
        <v>ktCO₂eq</v>
      </c>
      <c r="R54" s="102" t="str">
        <f t="shared" si="12"/>
        <v>ktCO₂eq</v>
      </c>
      <c r="S54" s="102" t="str">
        <f t="shared" si="12"/>
        <v>ktCO₂eq</v>
      </c>
      <c r="T54" s="102" t="str">
        <f t="shared" si="12"/>
        <v>ktCO₂eq</v>
      </c>
      <c r="U54" s="102" t="str">
        <f t="shared" si="12"/>
        <v>ktCO₂eq</v>
      </c>
      <c r="V54" s="102" t="str">
        <f t="shared" si="12"/>
        <v>ktCO₂eq</v>
      </c>
      <c r="W54" s="102" t="str">
        <f t="shared" si="12"/>
        <v>ktCO₂eq</v>
      </c>
      <c r="X54" s="102" t="str">
        <f t="shared" si="12"/>
        <v>ktCO₂eq</v>
      </c>
      <c r="Y54" s="102" t="str">
        <f t="shared" si="12"/>
        <v>ktCO₂eq</v>
      </c>
      <c r="Z54" s="102" t="str">
        <f t="shared" si="12"/>
        <v>ktCO₂eq</v>
      </c>
      <c r="AA54" s="102" t="str">
        <f t="shared" si="12"/>
        <v>ktCO₂eq</v>
      </c>
      <c r="AB54" s="102" t="str">
        <f t="shared" si="12"/>
        <v>ktCO₂eq</v>
      </c>
      <c r="AC54" s="102" t="str">
        <f t="shared" si="12"/>
        <v>ktCO₂eq</v>
      </c>
      <c r="AD54" s="102" t="str">
        <f t="shared" si="12"/>
        <v>ktCO₂eq</v>
      </c>
      <c r="AE54" s="102" t="str">
        <f t="shared" si="12"/>
        <v>ktCO₂eq</v>
      </c>
      <c r="AF54" s="102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559.98036159401556</v>
      </c>
      <c r="E55" s="32">
        <f t="shared" si="13"/>
        <v>565.6166947016859</v>
      </c>
      <c r="F55" s="32">
        <f t="shared" si="13"/>
        <v>636.91001070879292</v>
      </c>
      <c r="G55" s="32">
        <f t="shared" si="13"/>
        <v>724.85687434541444</v>
      </c>
      <c r="H55" s="32">
        <f t="shared" si="13"/>
        <v>802.05837604240526</v>
      </c>
      <c r="I55" s="32">
        <f t="shared" si="13"/>
        <v>825.34693681589602</v>
      </c>
      <c r="J55" s="32">
        <f t="shared" si="13"/>
        <v>840.18979374496769</v>
      </c>
      <c r="K55" s="32">
        <f t="shared" si="13"/>
        <v>977.49976575101584</v>
      </c>
      <c r="L55" s="32">
        <f t="shared" si="13"/>
        <v>967.76772624653347</v>
      </c>
      <c r="M55" s="32">
        <f t="shared" si="13"/>
        <v>980.69466483571216</v>
      </c>
      <c r="N55" s="32">
        <f t="shared" si="13"/>
        <v>992.24408134337193</v>
      </c>
      <c r="O55" s="32">
        <f t="shared" si="13"/>
        <v>1069.2494287285328</v>
      </c>
      <c r="P55" s="32">
        <f t="shared" si="13"/>
        <v>1055.5557942527073</v>
      </c>
      <c r="Q55" s="32">
        <f t="shared" si="13"/>
        <v>1014.5400707383237</v>
      </c>
      <c r="R55" s="32">
        <f t="shared" si="13"/>
        <v>996.3005657478069</v>
      </c>
      <c r="S55" s="32">
        <f t="shared" si="13"/>
        <v>1093.1936779349967</v>
      </c>
      <c r="T55" s="32">
        <f t="shared" si="13"/>
        <v>1176.9552933210766</v>
      </c>
      <c r="U55" s="32">
        <f t="shared" si="13"/>
        <v>1228.9648575115561</v>
      </c>
      <c r="V55" s="32">
        <f t="shared" si="13"/>
        <v>1278.6631581875572</v>
      </c>
      <c r="W55" s="32">
        <f t="shared" si="13"/>
        <v>1384.4937715382659</v>
      </c>
      <c r="X55" s="32">
        <f t="shared" si="13"/>
        <v>1558.4689706493409</v>
      </c>
      <c r="Y55" s="32">
        <f t="shared" si="13"/>
        <v>1640.3957265800814</v>
      </c>
      <c r="Z55" s="32">
        <f t="shared" si="13"/>
        <v>1545.8877790097108</v>
      </c>
      <c r="AA55" s="32">
        <f t="shared" si="13"/>
        <v>1815.0314629465968</v>
      </c>
      <c r="AB55" s="32">
        <f t="shared" si="13"/>
        <v>1835.7723062400441</v>
      </c>
      <c r="AC55" s="32">
        <f t="shared" si="13"/>
        <v>1816.0359173144034</v>
      </c>
      <c r="AD55" s="32">
        <f t="shared" si="13"/>
        <v>1754.2836085705969</v>
      </c>
      <c r="AE55" s="32">
        <f t="shared" si="13"/>
        <v>2052.7427167640744</v>
      </c>
      <c r="AF55" s="32">
        <f t="shared" si="13"/>
        <v>2189.387220908689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149.58449989141485</v>
      </c>
      <c r="E56" s="32">
        <f t="shared" si="14"/>
        <v>101.05136716462549</v>
      </c>
      <c r="F56" s="32">
        <f t="shared" si="14"/>
        <v>63.341932085591971</v>
      </c>
      <c r="G56" s="32">
        <f t="shared" si="14"/>
        <v>68.732319851475054</v>
      </c>
      <c r="H56" s="32">
        <f t="shared" si="14"/>
        <v>110.0297783592133</v>
      </c>
      <c r="I56" s="32">
        <f t="shared" si="14"/>
        <v>143.30581417106444</v>
      </c>
      <c r="J56" s="32">
        <f t="shared" si="14"/>
        <v>252.3503633300281</v>
      </c>
      <c r="K56" s="32">
        <f t="shared" si="14"/>
        <v>358.09264838748737</v>
      </c>
      <c r="L56" s="32">
        <f t="shared" si="14"/>
        <v>441.16181535120899</v>
      </c>
      <c r="M56" s="32">
        <f t="shared" si="14"/>
        <v>613.21231240740735</v>
      </c>
      <c r="N56" s="32">
        <f t="shared" si="14"/>
        <v>425.69709434231464</v>
      </c>
      <c r="O56" s="32">
        <f t="shared" si="14"/>
        <v>344.41504516024645</v>
      </c>
      <c r="P56" s="32">
        <f t="shared" si="14"/>
        <v>351.56717094443388</v>
      </c>
      <c r="Q56" s="32">
        <f t="shared" si="14"/>
        <v>472.48619444661807</v>
      </c>
      <c r="R56" s="32">
        <f t="shared" si="14"/>
        <v>601.52035983652002</v>
      </c>
      <c r="S56" s="32">
        <f t="shared" si="14"/>
        <v>456.15768188823114</v>
      </c>
      <c r="T56" s="32">
        <f t="shared" si="14"/>
        <v>502.25124437120417</v>
      </c>
      <c r="U56" s="32">
        <f t="shared" si="14"/>
        <v>848.67346884307869</v>
      </c>
      <c r="V56" s="32">
        <f t="shared" si="14"/>
        <v>808.189702318228</v>
      </c>
      <c r="W56" s="32">
        <f t="shared" si="14"/>
        <v>749.53784703805843</v>
      </c>
      <c r="X56" s="32">
        <f t="shared" si="14"/>
        <v>937.66666924553044</v>
      </c>
      <c r="Y56" s="32">
        <f t="shared" si="14"/>
        <v>1047.6551791283789</v>
      </c>
      <c r="Z56" s="32">
        <f t="shared" si="14"/>
        <v>1149.8210830439466</v>
      </c>
      <c r="AA56" s="32">
        <f t="shared" si="14"/>
        <v>1308.5160240245498</v>
      </c>
      <c r="AB56" s="32">
        <f t="shared" si="14"/>
        <v>1132.5819021140583</v>
      </c>
      <c r="AC56" s="32">
        <f t="shared" si="14"/>
        <v>1207.2755959804945</v>
      </c>
      <c r="AD56" s="32">
        <f t="shared" si="14"/>
        <v>1292.7982872194161</v>
      </c>
      <c r="AE56" s="32">
        <f t="shared" si="14"/>
        <v>1013.0915756189643</v>
      </c>
      <c r="AF56" s="32">
        <f t="shared" si="14"/>
        <v>1360.9271391806978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191.47213707549369</v>
      </c>
      <c r="E57" s="32">
        <f t="shared" si="15"/>
        <v>183.47788833740907</v>
      </c>
      <c r="F57" s="32">
        <f t="shared" si="15"/>
        <v>194.95231956207618</v>
      </c>
      <c r="G57" s="32">
        <f t="shared" si="15"/>
        <v>242.78936250762709</v>
      </c>
      <c r="H57" s="32">
        <f t="shared" si="15"/>
        <v>269.76311201426279</v>
      </c>
      <c r="I57" s="32">
        <f t="shared" si="15"/>
        <v>243.60079356248741</v>
      </c>
      <c r="J57" s="32">
        <f t="shared" si="15"/>
        <v>222.51865457772013</v>
      </c>
      <c r="K57" s="32">
        <f t="shared" si="15"/>
        <v>326.1640794917185</v>
      </c>
      <c r="L57" s="32">
        <f t="shared" si="15"/>
        <v>283.48074766375686</v>
      </c>
      <c r="M57" s="32">
        <f t="shared" si="15"/>
        <v>271.73805351055177</v>
      </c>
      <c r="N57" s="32">
        <f t="shared" si="15"/>
        <v>259.70430324829158</v>
      </c>
      <c r="O57" s="32">
        <f t="shared" si="15"/>
        <v>377.40216174801469</v>
      </c>
      <c r="P57" s="32">
        <f t="shared" si="15"/>
        <v>361.65014002329929</v>
      </c>
      <c r="Q57" s="32">
        <f t="shared" si="15"/>
        <v>293.2499355030991</v>
      </c>
      <c r="R57" s="32">
        <f t="shared" si="15"/>
        <v>241.62643292793155</v>
      </c>
      <c r="S57" s="32">
        <f t="shared" si="15"/>
        <v>313.73476660369948</v>
      </c>
      <c r="T57" s="32">
        <f t="shared" si="15"/>
        <v>351.88393992324495</v>
      </c>
      <c r="U57" s="32">
        <f t="shared" si="15"/>
        <v>340.04351410702998</v>
      </c>
      <c r="V57" s="32">
        <f t="shared" si="15"/>
        <v>331.71234488258665</v>
      </c>
      <c r="W57" s="32">
        <f t="shared" si="15"/>
        <v>394.11297216911134</v>
      </c>
      <c r="X57" s="32">
        <f t="shared" si="15"/>
        <v>530.13817503172413</v>
      </c>
      <c r="Y57" s="32">
        <f t="shared" si="15"/>
        <v>527.08618097337569</v>
      </c>
      <c r="Z57" s="32">
        <f t="shared" si="15"/>
        <v>385.29650642576905</v>
      </c>
      <c r="AA57" s="32">
        <f t="shared" si="15"/>
        <v>558.67507527974658</v>
      </c>
      <c r="AB57" s="32">
        <f t="shared" si="15"/>
        <v>609.78741786079263</v>
      </c>
      <c r="AC57" s="32">
        <f t="shared" si="15"/>
        <v>486.5600119282426</v>
      </c>
      <c r="AD57" s="32">
        <f t="shared" si="15"/>
        <v>365.54674184161581</v>
      </c>
      <c r="AE57" s="32">
        <f t="shared" si="15"/>
        <v>601.62367541819594</v>
      </c>
      <c r="AF57" s="32">
        <f t="shared" si="15"/>
        <v>641.14932516373938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299.86571135239535</v>
      </c>
      <c r="E58" s="32">
        <f t="shared" si="16"/>
        <v>312.3493302210191</v>
      </c>
      <c r="F58" s="32">
        <f t="shared" si="16"/>
        <v>341.3536595279927</v>
      </c>
      <c r="G58" s="32">
        <f t="shared" si="16"/>
        <v>379.74075944028436</v>
      </c>
      <c r="H58" s="32">
        <f t="shared" si="16"/>
        <v>427.68856008012682</v>
      </c>
      <c r="I58" s="32">
        <f t="shared" si="16"/>
        <v>473.92874281995825</v>
      </c>
      <c r="J58" s="32">
        <f t="shared" si="16"/>
        <v>512.24603336896791</v>
      </c>
      <c r="K58" s="32">
        <f t="shared" si="16"/>
        <v>540.51357425079766</v>
      </c>
      <c r="L58" s="32">
        <f t="shared" si="16"/>
        <v>569.07930448394154</v>
      </c>
      <c r="M58" s="32">
        <f t="shared" si="16"/>
        <v>591.95465712951898</v>
      </c>
      <c r="N58" s="32">
        <f t="shared" si="16"/>
        <v>607.07468267466061</v>
      </c>
      <c r="O58" s="32">
        <f t="shared" si="16"/>
        <v>572.01928243509235</v>
      </c>
      <c r="P58" s="32">
        <f t="shared" si="16"/>
        <v>582.08010357043497</v>
      </c>
      <c r="Q58" s="32">
        <f t="shared" si="16"/>
        <v>597.66821232700011</v>
      </c>
      <c r="R58" s="32">
        <f t="shared" si="16"/>
        <v>613.75058925779229</v>
      </c>
      <c r="S58" s="32">
        <f t="shared" si="16"/>
        <v>654.92776854543081</v>
      </c>
      <c r="T58" s="32">
        <f t="shared" si="16"/>
        <v>685.09962136602644</v>
      </c>
      <c r="U58" s="32">
        <f t="shared" si="16"/>
        <v>741.40256757780026</v>
      </c>
      <c r="V58" s="32">
        <f t="shared" si="16"/>
        <v>793.86159967042943</v>
      </c>
      <c r="W58" s="32">
        <f t="shared" si="16"/>
        <v>842.38314901353203</v>
      </c>
      <c r="X58" s="32">
        <f t="shared" si="16"/>
        <v>868.09376994248532</v>
      </c>
      <c r="Y58" s="32">
        <f t="shared" si="16"/>
        <v>948.06267649483937</v>
      </c>
      <c r="Z58" s="32">
        <f t="shared" si="16"/>
        <v>991.29785432173867</v>
      </c>
      <c r="AA58" s="32">
        <f t="shared" si="16"/>
        <v>1079.6690255950762</v>
      </c>
      <c r="AB58" s="32">
        <f t="shared" si="16"/>
        <v>1031.0819510416784</v>
      </c>
      <c r="AC58" s="32">
        <f t="shared" si="16"/>
        <v>1118.5285097425733</v>
      </c>
      <c r="AD58" s="32">
        <f t="shared" si="16"/>
        <v>1173.0320126170793</v>
      </c>
      <c r="AE58" s="32">
        <f t="shared" si="16"/>
        <v>1225.7102200682189</v>
      </c>
      <c r="AF58" s="32">
        <f t="shared" si="16"/>
        <v>1311.0682405057591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8">
        <f t="shared" ref="D59:AF59" si="17">D24</f>
        <v>68.642513166126449</v>
      </c>
      <c r="E59" s="118">
        <f t="shared" si="17"/>
        <v>69.789476143257772</v>
      </c>
      <c r="F59" s="118">
        <f t="shared" si="17"/>
        <v>100.60403161872409</v>
      </c>
      <c r="G59" s="118">
        <f t="shared" si="17"/>
        <v>102.32675239750306</v>
      </c>
      <c r="H59" s="118">
        <f t="shared" si="17"/>
        <v>104.60670394801569</v>
      </c>
      <c r="I59" s="118">
        <f t="shared" si="17"/>
        <v>107.81740043345033</v>
      </c>
      <c r="J59" s="118">
        <f t="shared" si="17"/>
        <v>105.4251057982797</v>
      </c>
      <c r="K59" s="118">
        <f t="shared" si="17"/>
        <v>110.82211200849959</v>
      </c>
      <c r="L59" s="118">
        <f t="shared" si="17"/>
        <v>115.20767409883511</v>
      </c>
      <c r="M59" s="118">
        <f t="shared" si="17"/>
        <v>117.00195419564133</v>
      </c>
      <c r="N59" s="118">
        <f t="shared" si="17"/>
        <v>125.46509542041973</v>
      </c>
      <c r="O59" s="118">
        <f t="shared" si="17"/>
        <v>119.82798454542583</v>
      </c>
      <c r="P59" s="118">
        <f t="shared" si="17"/>
        <v>111.82555065897314</v>
      </c>
      <c r="Q59" s="118">
        <f t="shared" si="17"/>
        <v>123.62192290822452</v>
      </c>
      <c r="R59" s="118">
        <f t="shared" si="17"/>
        <v>140.92354356208304</v>
      </c>
      <c r="S59" s="118">
        <f t="shared" si="17"/>
        <v>124.53114278586651</v>
      </c>
      <c r="T59" s="118">
        <f t="shared" si="17"/>
        <v>139.97173203180532</v>
      </c>
      <c r="U59" s="118">
        <f t="shared" si="17"/>
        <v>147.51877582672603</v>
      </c>
      <c r="V59" s="118">
        <f t="shared" si="17"/>
        <v>153.08921363454095</v>
      </c>
      <c r="W59" s="118">
        <f t="shared" si="17"/>
        <v>147.99765035562251</v>
      </c>
      <c r="X59" s="118">
        <f t="shared" si="17"/>
        <v>160.23702567513135</v>
      </c>
      <c r="Y59" s="118">
        <f t="shared" si="17"/>
        <v>165.24686911186626</v>
      </c>
      <c r="Z59" s="118">
        <f t="shared" si="17"/>
        <v>169.29341826220309</v>
      </c>
      <c r="AA59" s="118">
        <f t="shared" si="17"/>
        <v>176.68736207177409</v>
      </c>
      <c r="AB59" s="118">
        <f t="shared" si="17"/>
        <v>194.90293733757321</v>
      </c>
      <c r="AC59" s="118">
        <f t="shared" si="17"/>
        <v>210.9473956435875</v>
      </c>
      <c r="AD59" s="118">
        <f t="shared" si="17"/>
        <v>215.70485411190185</v>
      </c>
      <c r="AE59" s="118">
        <f t="shared" si="17"/>
        <v>225.4088212776598</v>
      </c>
      <c r="AF59" s="118">
        <f t="shared" si="17"/>
        <v>237.16965523919035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149.58440668095508</v>
      </c>
      <c r="E60" s="32">
        <f t="shared" si="18"/>
        <v>101.05131252397594</v>
      </c>
      <c r="F60" s="32">
        <f t="shared" si="18"/>
        <v>63.341899378093508</v>
      </c>
      <c r="G60" s="32">
        <f t="shared" si="18"/>
        <v>68.732284188506057</v>
      </c>
      <c r="H60" s="32">
        <f t="shared" si="18"/>
        <v>110.02972506780341</v>
      </c>
      <c r="I60" s="32">
        <f t="shared" si="18"/>
        <v>143.30575064906742</v>
      </c>
      <c r="J60" s="32">
        <f t="shared" si="18"/>
        <v>252.35027091683028</v>
      </c>
      <c r="K60" s="32">
        <f t="shared" si="18"/>
        <v>358.09249596308524</v>
      </c>
      <c r="L60" s="32">
        <f t="shared" si="18"/>
        <v>441.16162413198833</v>
      </c>
      <c r="M60" s="32">
        <f t="shared" si="18"/>
        <v>613.21210120458181</v>
      </c>
      <c r="N60" s="32">
        <f t="shared" si="18"/>
        <v>425.69693333783192</v>
      </c>
      <c r="O60" s="32">
        <f t="shared" si="18"/>
        <v>344.41491849224735</v>
      </c>
      <c r="P60" s="32">
        <f t="shared" si="18"/>
        <v>351.56705017479436</v>
      </c>
      <c r="Q60" s="32">
        <f t="shared" si="18"/>
        <v>472.48604639526047</v>
      </c>
      <c r="R60" s="32">
        <f t="shared" si="18"/>
        <v>601.52016107181214</v>
      </c>
      <c r="S60" s="32">
        <f t="shared" si="18"/>
        <v>456.15750548976803</v>
      </c>
      <c r="T60" s="32">
        <f t="shared" si="18"/>
        <v>502.250976819529</v>
      </c>
      <c r="U60" s="32">
        <f t="shared" si="18"/>
        <v>848.6728675144077</v>
      </c>
      <c r="V60" s="32">
        <f t="shared" si="18"/>
        <v>808.18911308402505</v>
      </c>
      <c r="W60" s="32">
        <f t="shared" si="18"/>
        <v>749.53731817549055</v>
      </c>
      <c r="X60" s="32">
        <f t="shared" si="18"/>
        <v>937.66660725886777</v>
      </c>
      <c r="Y60" s="32">
        <f t="shared" si="18"/>
        <v>1047.6549873152555</v>
      </c>
      <c r="Z60" s="32">
        <f t="shared" si="18"/>
        <v>1149.8208971408128</v>
      </c>
      <c r="AA60" s="32">
        <f t="shared" si="18"/>
        <v>1308.51577717634</v>
      </c>
      <c r="AB60" s="32">
        <f t="shared" si="18"/>
        <v>1132.5810349495446</v>
      </c>
      <c r="AC60" s="32">
        <f t="shared" si="18"/>
        <v>1207.2718606204944</v>
      </c>
      <c r="AD60" s="32">
        <f t="shared" si="18"/>
        <v>1292.7982872194161</v>
      </c>
      <c r="AE60" s="32">
        <f t="shared" si="18"/>
        <v>1013.0915756189643</v>
      </c>
      <c r="AF60" s="32">
        <f t="shared" si="18"/>
        <v>1360.9271391806978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9.3210459754609949E-5</v>
      </c>
      <c r="E61" s="32">
        <f t="shared" si="19"/>
        <v>5.4640649551731431E-5</v>
      </c>
      <c r="F61" s="32">
        <f t="shared" si="19"/>
        <v>3.2707498461432256E-5</v>
      </c>
      <c r="G61" s="32">
        <f t="shared" si="19"/>
        <v>3.5662968996538172E-5</v>
      </c>
      <c r="H61" s="32">
        <f t="shared" si="19"/>
        <v>5.3291409885018161E-5</v>
      </c>
      <c r="I61" s="32">
        <f t="shared" si="19"/>
        <v>6.3521997031783066E-5</v>
      </c>
      <c r="J61" s="32">
        <f t="shared" si="19"/>
        <v>9.2413197815012754E-5</v>
      </c>
      <c r="K61" s="32">
        <f t="shared" si="19"/>
        <v>1.5242440213376952E-4</v>
      </c>
      <c r="L61" s="32">
        <f t="shared" si="19"/>
        <v>1.9121922064253803E-4</v>
      </c>
      <c r="M61" s="32">
        <f t="shared" si="19"/>
        <v>2.1120282549536379E-4</v>
      </c>
      <c r="N61" s="32">
        <f t="shared" si="19"/>
        <v>1.6100448273152963E-4</v>
      </c>
      <c r="O61" s="32">
        <f t="shared" si="19"/>
        <v>1.2666799907201483E-4</v>
      </c>
      <c r="P61" s="32">
        <f t="shared" si="19"/>
        <v>1.207696394979596E-4</v>
      </c>
      <c r="Q61" s="32">
        <f t="shared" si="19"/>
        <v>1.4805135762371223E-4</v>
      </c>
      <c r="R61" s="32">
        <f t="shared" si="19"/>
        <v>1.9876470787026705E-4</v>
      </c>
      <c r="S61" s="32">
        <f t="shared" si="19"/>
        <v>1.7639846309398335E-4</v>
      </c>
      <c r="T61" s="32">
        <f t="shared" si="19"/>
        <v>2.6755167517847442E-4</v>
      </c>
      <c r="U61" s="32">
        <f t="shared" si="19"/>
        <v>6.0132867100741428E-4</v>
      </c>
      <c r="V61" s="32">
        <f t="shared" si="19"/>
        <v>5.892342029652388E-4</v>
      </c>
      <c r="W61" s="32">
        <f t="shared" si="19"/>
        <v>5.2886256784234872E-4</v>
      </c>
      <c r="X61" s="32">
        <f t="shared" si="19"/>
        <v>6.198666270997518E-5</v>
      </c>
      <c r="Y61" s="32">
        <f t="shared" si="19"/>
        <v>1.9181312325480755E-4</v>
      </c>
      <c r="Z61" s="32">
        <f t="shared" si="19"/>
        <v>1.8590313388792352E-4</v>
      </c>
      <c r="AA61" s="32">
        <f t="shared" si="19"/>
        <v>2.4684820975280977E-4</v>
      </c>
      <c r="AB61" s="32">
        <f t="shared" si="19"/>
        <v>8.6716451366319392E-4</v>
      </c>
      <c r="AC61" s="32">
        <f t="shared" si="19"/>
        <v>3.7353600000000005E-3</v>
      </c>
      <c r="AD61" s="32">
        <f t="shared" si="19"/>
        <v>0</v>
      </c>
      <c r="AE61" s="32">
        <f t="shared" si="19"/>
        <v>0</v>
      </c>
      <c r="AF61" s="32">
        <f t="shared" si="19"/>
        <v>0</v>
      </c>
    </row>
  </sheetData>
  <conditionalFormatting sqref="D5:AF5 D55:AF61">
    <cfRule type="cellIs" dxfId="27" priority="11" operator="lessThan">
      <formula>0</formula>
    </cfRule>
  </conditionalFormatting>
  <conditionalFormatting sqref="D16:AF16">
    <cfRule type="cellIs" dxfId="26" priority="10" operator="lessThan">
      <formula>0</formula>
    </cfRule>
  </conditionalFormatting>
  <conditionalFormatting sqref="D22:AF22">
    <cfRule type="cellIs" dxfId="25" priority="9" operator="lessThan">
      <formula>0</formula>
    </cfRule>
  </conditionalFormatting>
  <conditionalFormatting sqref="D27:AF27">
    <cfRule type="cellIs" dxfId="24" priority="8" operator="lessThan">
      <formula>0</formula>
    </cfRule>
  </conditionalFormatting>
  <conditionalFormatting sqref="D30:AF30">
    <cfRule type="cellIs" dxfId="23" priority="7" operator="lessThan">
      <formula>0</formula>
    </cfRule>
  </conditionalFormatting>
  <conditionalFormatting sqref="D34:AF34">
    <cfRule type="cellIs" dxfId="22" priority="6" operator="lessThan">
      <formula>0</formula>
    </cfRule>
  </conditionalFormatting>
  <conditionalFormatting sqref="D40:AF40">
    <cfRule type="cellIs" dxfId="21" priority="5" operator="lessThan">
      <formula>0</formula>
    </cfRule>
  </conditionalFormatting>
  <conditionalFormatting sqref="D9:AF9">
    <cfRule type="cellIs" dxfId="20" priority="4" operator="lessThan">
      <formula>0</formula>
    </cfRule>
  </conditionalFormatting>
  <conditionalFormatting sqref="D35:AF35 D43:AF43 D39:AF39 D11:AF11 D18:AF18 D24:AF24 D29:AF29 D32:AF32 D5:AF7">
    <cfRule type="cellIs" dxfId="19" priority="3" operator="lessThan">
      <formula>0</formula>
    </cfRule>
  </conditionalFormatting>
  <conditionalFormatting sqref="C25:C28">
    <cfRule type="cellIs" dxfId="18" priority="2" operator="lessThan">
      <formula>0</formula>
    </cfRule>
  </conditionalFormatting>
  <conditionalFormatting sqref="D55:AF55">
    <cfRule type="cellIs" dxfId="17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workbookViewId="0">
      <selection activeCell="M11" sqref="M11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C1" t="s">
        <v>913</v>
      </c>
      <c r="D1" s="109">
        <f>SUM(D3:D254)</f>
        <v>4662.4036864953569</v>
      </c>
      <c r="F1" t="s">
        <v>821</v>
      </c>
      <c r="G1" s="109">
        <f>D1-'GPC alcances 2018'!K35-CO2eq!AE657-CO2eq!AE658-CO2eq!AE659-CO2eq!AE661-ABS(CO2eq!AE660)</f>
        <v>398.83403957534654</v>
      </c>
    </row>
    <row r="2" spans="1:7" x14ac:dyDescent="0.25">
      <c r="A2" s="140" t="str">
        <f>CO2eq!A3</f>
        <v>Código IPCC</v>
      </c>
      <c r="B2" s="140" t="str">
        <f>CO2eq!B3</f>
        <v>Categorías de fuente y sumidero de gases de efecto invernadero</v>
      </c>
      <c r="C2" s="123">
        <f>CO2eq!AE3</f>
        <v>2018</v>
      </c>
      <c r="D2" s="123">
        <f>ABS(C2)</f>
        <v>2018</v>
      </c>
    </row>
    <row r="3" spans="1:7" x14ac:dyDescent="0.25">
      <c r="A3" s="141" t="str">
        <f>CO2eq!A10</f>
        <v>1.A.1.a.i.</v>
      </c>
      <c r="B3" s="141" t="str">
        <f>CO2eq!B10</f>
        <v>Generación de electricidad</v>
      </c>
      <c r="C3" s="94">
        <f>CO2eq!AE10</f>
        <v>1.7008527235402826</v>
      </c>
      <c r="D3" s="94">
        <f t="shared" ref="D3:D66" si="0">ABS(C3)</f>
        <v>1.7008527235402826</v>
      </c>
    </row>
    <row r="4" spans="1:7" x14ac:dyDescent="0.25">
      <c r="A4" s="141" t="str">
        <f>CO2eq!A11</f>
        <v>1.A.1.a.ii.</v>
      </c>
      <c r="B4" s="141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1" t="str">
        <f>CO2eq!A12</f>
        <v>1.A.1.a.iii.</v>
      </c>
      <c r="B5" s="141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1" t="str">
        <f>CO2eq!A13</f>
        <v>1.A.1.b.</v>
      </c>
      <c r="B6" s="141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41" t="str">
        <f>CO2eq!A15</f>
        <v>1.A.1.c.i.</v>
      </c>
      <c r="B7" s="141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1" t="str">
        <f>CO2eq!A16</f>
        <v>1.A.1.c.ii.</v>
      </c>
      <c r="B8" s="141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1" t="str">
        <f>CO2eq!A18</f>
        <v>1.A.2.a.</v>
      </c>
      <c r="B9" s="141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1" t="str">
        <f>CO2eq!A19</f>
        <v>1.A.2.b.</v>
      </c>
      <c r="B10" s="141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1" t="str">
        <f>CO2eq!A20</f>
        <v>1.A.2.c.</v>
      </c>
      <c r="B11" s="141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1" t="str">
        <f>CO2eq!A21</f>
        <v>1.A.2.d.</v>
      </c>
      <c r="B12" s="141" t="str">
        <f>CO2eq!B21</f>
        <v>Pulpa, papel e imprenta</v>
      </c>
      <c r="C12" s="94">
        <f>CO2eq!AE21</f>
        <v>0</v>
      </c>
      <c r="D12" s="94">
        <f t="shared" si="0"/>
        <v>0</v>
      </c>
    </row>
    <row r="13" spans="1:7" x14ac:dyDescent="0.25">
      <c r="A13" s="141" t="str">
        <f>CO2eq!A22</f>
        <v>1.A.2.e.</v>
      </c>
      <c r="B13" s="141" t="str">
        <f>CO2eq!B22</f>
        <v>Procesamiento de alimentos, bebidas y tabaco</v>
      </c>
      <c r="C13" s="94">
        <f>CO2eq!AE22</f>
        <v>0</v>
      </c>
      <c r="D13" s="94">
        <f t="shared" si="0"/>
        <v>0</v>
      </c>
    </row>
    <row r="14" spans="1:7" x14ac:dyDescent="0.25">
      <c r="A14" s="141" t="str">
        <f>CO2eq!A23</f>
        <v>1.A.2.f.</v>
      </c>
      <c r="B14" s="141" t="str">
        <f>CO2eq!B23</f>
        <v>Minerales no metálicos</v>
      </c>
      <c r="C14" s="94">
        <f>CO2eq!AE23</f>
        <v>0.12006723534516262</v>
      </c>
      <c r="D14" s="94">
        <f t="shared" si="0"/>
        <v>0.12006723534516262</v>
      </c>
    </row>
    <row r="15" spans="1:7" x14ac:dyDescent="0.25">
      <c r="A15" s="141" t="str">
        <f>CO2eq!A24</f>
        <v>1.A.2.g.</v>
      </c>
      <c r="B15" s="141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1" t="str">
        <f>CO2eq!A25</f>
        <v>1.A.2.h.</v>
      </c>
      <c r="B16" s="141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1" t="str">
        <f>CO2eq!A26</f>
        <v>1.A.2.i.</v>
      </c>
      <c r="B17" s="141" t="str">
        <f>CO2eq!B26</f>
        <v>Minería (con excepción de combustibles) y cantería</v>
      </c>
      <c r="C17" s="94">
        <f>CO2eq!AE26</f>
        <v>371.66723020635072</v>
      </c>
      <c r="D17" s="94">
        <f t="shared" si="0"/>
        <v>371.66723020635072</v>
      </c>
    </row>
    <row r="18" spans="1:4" x14ac:dyDescent="0.25">
      <c r="A18" s="141" t="str">
        <f>CO2eq!A27</f>
        <v>1.A.2.j.</v>
      </c>
      <c r="B18" s="141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1" t="str">
        <f>CO2eq!A28</f>
        <v>1.A.2.k.</v>
      </c>
      <c r="B19" s="141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1" t="str">
        <f>CO2eq!A29</f>
        <v>1.A.2.l.</v>
      </c>
      <c r="B20" s="141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1" t="str">
        <f>CO2eq!A30</f>
        <v>1.A.2.m.</v>
      </c>
      <c r="B21" s="141" t="str">
        <f>CO2eq!B30</f>
        <v>Industria no especificada</v>
      </c>
      <c r="C21" s="94">
        <f>CO2eq!AE30</f>
        <v>80.955910266225857</v>
      </c>
      <c r="D21" s="94">
        <f t="shared" si="0"/>
        <v>80.955910266225857</v>
      </c>
    </row>
    <row r="22" spans="1:4" x14ac:dyDescent="0.25">
      <c r="A22" s="141" t="str">
        <f>CO2eq!A34</f>
        <v>1.A.3.a.ii.</v>
      </c>
      <c r="B22" s="141" t="str">
        <f>CO2eq!B34</f>
        <v>Aviación de cabotaje</v>
      </c>
      <c r="C22" s="94">
        <f>CO2eq!AE34</f>
        <v>74.732833953460229</v>
      </c>
      <c r="D22" s="94">
        <f t="shared" si="0"/>
        <v>74.732833953460229</v>
      </c>
    </row>
    <row r="23" spans="1:4" x14ac:dyDescent="0.25">
      <c r="A23" s="142" t="str">
        <f>CO2eq!A36</f>
        <v>1.A.3.b.i.</v>
      </c>
      <c r="B23" s="142" t="str">
        <f>CO2eq!B36</f>
        <v>Automóviles</v>
      </c>
      <c r="C23" s="33">
        <f>CO2eq!AE36</f>
        <v>392.40989771599726</v>
      </c>
      <c r="D23" s="94">
        <f t="shared" si="0"/>
        <v>392.40989771599726</v>
      </c>
    </row>
    <row r="24" spans="1:4" x14ac:dyDescent="0.25">
      <c r="A24" s="142" t="str">
        <f>CO2eq!A39</f>
        <v>1.A.3.b.ii.</v>
      </c>
      <c r="B24" s="142" t="str">
        <f>CO2eq!B39</f>
        <v>Camiones para servicio ligero</v>
      </c>
      <c r="C24" s="33">
        <f>CO2eq!AE39</f>
        <v>320.16012231104003</v>
      </c>
      <c r="D24" s="94">
        <f t="shared" si="0"/>
        <v>320.16012231104003</v>
      </c>
    </row>
    <row r="25" spans="1:4" x14ac:dyDescent="0.25">
      <c r="A25" s="141" t="str">
        <f>CO2eq!A42</f>
        <v>1.A.3.b.iii.</v>
      </c>
      <c r="B25" s="141" t="str">
        <f>CO2eq!B42</f>
        <v>Camiones para servicio pesado y autobuses</v>
      </c>
      <c r="C25" s="94">
        <f>CO2eq!AE42</f>
        <v>473.76455651740196</v>
      </c>
      <c r="D25" s="94">
        <f t="shared" si="0"/>
        <v>473.76455651740196</v>
      </c>
    </row>
    <row r="26" spans="1:4" x14ac:dyDescent="0.25">
      <c r="A26" s="141" t="str">
        <f>CO2eq!A43</f>
        <v>1.A.3.b.iv.</v>
      </c>
      <c r="B26" s="141" t="str">
        <f>CO2eq!B43</f>
        <v>Motocicletas</v>
      </c>
      <c r="C26" s="94">
        <f>CO2eq!AE43</f>
        <v>3.5152776928598817</v>
      </c>
      <c r="D26" s="94">
        <f t="shared" si="0"/>
        <v>3.5152776928598817</v>
      </c>
    </row>
    <row r="27" spans="1:4" x14ac:dyDescent="0.25">
      <c r="A27" s="141" t="str">
        <f>CO2eq!A44</f>
        <v>1.A.3.b.v.</v>
      </c>
      <c r="B27" s="141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1" t="str">
        <f>CO2eq!A45</f>
        <v>1.A.3.b.vi.</v>
      </c>
      <c r="B28" s="141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1" t="str">
        <f>CO2eq!A46</f>
        <v>1.A.3.c.</v>
      </c>
      <c r="B29" s="141" t="str">
        <f>CO2eq!B46</f>
        <v>Ferrocarriles</v>
      </c>
      <c r="C29" s="94">
        <f>CO2eq!AE46</f>
        <v>0</v>
      </c>
      <c r="D29" s="94">
        <f t="shared" si="0"/>
        <v>0</v>
      </c>
    </row>
    <row r="30" spans="1:4" x14ac:dyDescent="0.25">
      <c r="A30" s="141" t="str">
        <f>CO2eq!A49</f>
        <v>1.A.3.d.ii.</v>
      </c>
      <c r="B30" s="141" t="str">
        <f>CO2eq!B49</f>
        <v>Navegación marítima y fluvial nacional</v>
      </c>
      <c r="C30" s="94">
        <f>CO2eq!AE49</f>
        <v>0.22162275333476059</v>
      </c>
      <c r="D30" s="94">
        <f t="shared" si="0"/>
        <v>0.22162275333476059</v>
      </c>
    </row>
    <row r="31" spans="1:4" x14ac:dyDescent="0.25">
      <c r="A31" s="141" t="str">
        <f>CO2eq!A51</f>
        <v>1.A.3.e.i.</v>
      </c>
      <c r="B31" s="141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1" t="str">
        <f>CO2eq!A52</f>
        <v>1.A.3.e.ii.</v>
      </c>
      <c r="B32" s="141" t="str">
        <f>CO2eq!B52</f>
        <v>Todo terreno</v>
      </c>
      <c r="C32" s="94">
        <f>CO2eq!AE52</f>
        <v>46.263929561665236</v>
      </c>
      <c r="D32" s="94">
        <f t="shared" si="0"/>
        <v>46.263929561665236</v>
      </c>
    </row>
    <row r="33" spans="1:4" x14ac:dyDescent="0.25">
      <c r="A33" s="141" t="str">
        <f>CO2eq!A54</f>
        <v>1.A.4.a.</v>
      </c>
      <c r="B33" s="141" t="str">
        <f>CO2eq!B54</f>
        <v>Comercial / Institucional</v>
      </c>
      <c r="C33" s="94">
        <f>CO2eq!AE54</f>
        <v>60.676188387868535</v>
      </c>
      <c r="D33" s="94">
        <f t="shared" si="0"/>
        <v>60.676188387868535</v>
      </c>
    </row>
    <row r="34" spans="1:4" x14ac:dyDescent="0.25">
      <c r="A34" s="141" t="str">
        <f>CO2eq!A55</f>
        <v>1.A.4.b.</v>
      </c>
      <c r="B34" s="141" t="str">
        <f>CO2eq!B55</f>
        <v>Residencial</v>
      </c>
      <c r="C34" s="94">
        <f>CO2eq!AE55</f>
        <v>114.86773973180286</v>
      </c>
      <c r="D34" s="94">
        <f t="shared" si="0"/>
        <v>114.86773973180286</v>
      </c>
    </row>
    <row r="35" spans="1:4" x14ac:dyDescent="0.25">
      <c r="A35" s="141" t="str">
        <f>CO2eq!A57</f>
        <v>1.A.4.c.i.</v>
      </c>
      <c r="B35" s="141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1" t="str">
        <f>CO2eq!A58</f>
        <v>1.A.4.c.ii.</v>
      </c>
      <c r="B36" s="141" t="str">
        <f>CO2eq!B58</f>
        <v>Vehículo todo terreno y otra maquinaria</v>
      </c>
      <c r="C36" s="94">
        <f>CO2eq!AE58</f>
        <v>2.0998337419998743</v>
      </c>
      <c r="D36" s="94">
        <f t="shared" si="0"/>
        <v>2.0998337419998743</v>
      </c>
    </row>
    <row r="37" spans="1:4" x14ac:dyDescent="0.25">
      <c r="A37" s="141" t="str">
        <f>CO2eq!A59</f>
        <v>1.A.4.c.iii.</v>
      </c>
      <c r="B37" s="141" t="str">
        <f>CO2eq!B59</f>
        <v>Pesca (combustión móvil)</v>
      </c>
      <c r="C37" s="94">
        <f>CO2eq!AE59</f>
        <v>10.598567129334834</v>
      </c>
      <c r="D37" s="94">
        <f t="shared" si="0"/>
        <v>10.598567129334834</v>
      </c>
    </row>
    <row r="38" spans="1:4" x14ac:dyDescent="0.25">
      <c r="A38" s="141" t="str">
        <f>CO2eq!A61</f>
        <v>1.A.5.a.</v>
      </c>
      <c r="B38" s="141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1" t="str">
        <f>CO2eq!A63</f>
        <v>1.A.5.b.i.</v>
      </c>
      <c r="B39" s="141" t="str">
        <f>CO2eq!B63</f>
        <v>Móvil (componente aviación)</v>
      </c>
      <c r="C39" s="94">
        <f>CO2eq!AE63</f>
        <v>0.16378846481151882</v>
      </c>
      <c r="D39" s="94">
        <f t="shared" si="0"/>
        <v>0.16378846481151882</v>
      </c>
    </row>
    <row r="40" spans="1:4" x14ac:dyDescent="0.25">
      <c r="A40" s="141" t="str">
        <f>CO2eq!A64</f>
        <v>1.A.5.b.ii.</v>
      </c>
      <c r="B40" s="141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1" t="str">
        <f>CO2eq!A65</f>
        <v>1.A.5.b.iii.</v>
      </c>
      <c r="B41" s="141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1" t="str">
        <f>CO2eq!A71</f>
        <v>1.B.1.a.i.1.</v>
      </c>
      <c r="B42" s="141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1" t="str">
        <f>CO2eq!A72</f>
        <v>1.B.1.a.i.2.</v>
      </c>
      <c r="B43" s="141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1" t="str">
        <f>CO2eq!A73</f>
        <v>1.B.1.a.i.3.</v>
      </c>
      <c r="B44" s="141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1" t="str">
        <f>CO2eq!A74</f>
        <v>1.B.1.a.i.4.</v>
      </c>
      <c r="B45" s="141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1" t="str">
        <f>CO2eq!A76</f>
        <v>1.B.1.a.ii.1.</v>
      </c>
      <c r="B46" s="141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1" t="str">
        <f>CO2eq!A77</f>
        <v>1.B.1.a.ii.2.</v>
      </c>
      <c r="B47" s="141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1" t="str">
        <f>CO2eq!A78</f>
        <v>1.B.1.b.</v>
      </c>
      <c r="B48" s="141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1" t="str">
        <f>CO2eq!A79</f>
        <v>1.B.1.c.</v>
      </c>
      <c r="B49" s="141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1" t="str">
        <f>CO2eq!A82</f>
        <v>1.B.2.a.i.</v>
      </c>
      <c r="B50" s="141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41" t="str">
        <f>CO2eq!A83</f>
        <v>1.B.2.a.ii.</v>
      </c>
      <c r="B51" s="141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41" t="str">
        <f>CO2eq!A85</f>
        <v>1.B.2.a.iii.1.</v>
      </c>
      <c r="B52" s="141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1" t="str">
        <f>CO2eq!A86</f>
        <v>1.B.2.a.iii.2.</v>
      </c>
      <c r="B53" s="141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41" t="str">
        <f>CO2eq!A87</f>
        <v>1.B.2.a.iii.3.</v>
      </c>
      <c r="B54" s="141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41" t="str">
        <f>CO2eq!A88</f>
        <v>1.B.2.a.iii.4.</v>
      </c>
      <c r="B55" s="141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41" t="str">
        <f>CO2eq!A89</f>
        <v>1.B.2.a.iii.5.</v>
      </c>
      <c r="B56" s="141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1" t="str">
        <f>CO2eq!A90</f>
        <v>1.B.2.a.iii.6.</v>
      </c>
      <c r="B57" s="141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1" t="str">
        <f>CO2eq!A92</f>
        <v>1.B.2.b.i.</v>
      </c>
      <c r="B58" s="141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1" t="str">
        <f>CO2eq!A93</f>
        <v>1.B.2.b.ii.</v>
      </c>
      <c r="B59" s="141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1" t="str">
        <f>CO2eq!A95</f>
        <v>1.B.2.b.iii.1.</v>
      </c>
      <c r="B60" s="141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1" t="str">
        <f>CO2eq!A96</f>
        <v>1.B.2.b.iii.2.</v>
      </c>
      <c r="B61" s="141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1" t="str">
        <f>CO2eq!A97</f>
        <v>1.B.2.b.iii.3.</v>
      </c>
      <c r="B62" s="141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1" t="str">
        <f>CO2eq!A98</f>
        <v>1.B.2.b.iii.4.</v>
      </c>
      <c r="B63" s="141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1" t="str">
        <f>CO2eq!A99</f>
        <v>1.B.2.b.iii.5.</v>
      </c>
      <c r="B64" s="141" t="str">
        <f>CO2eq!B99</f>
        <v>Distribución</v>
      </c>
      <c r="C64" s="94">
        <f>CO2eq!AE99</f>
        <v>0</v>
      </c>
      <c r="D64" s="94">
        <f t="shared" si="0"/>
        <v>0</v>
      </c>
    </row>
    <row r="65" spans="1:4" x14ac:dyDescent="0.25">
      <c r="A65" s="141" t="str">
        <f>CO2eq!A100</f>
        <v>1.B.2.b.iii.6.</v>
      </c>
      <c r="B65" s="141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1" t="str">
        <f>CO2eq!A101</f>
        <v>1.B.3.</v>
      </c>
      <c r="B66" s="141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1" t="str">
        <f>CO2eq!A104</f>
        <v>1.C.1.a.</v>
      </c>
      <c r="B67" s="141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1" t="str">
        <f>CO2eq!A105</f>
        <v>1.C.1.b.</v>
      </c>
      <c r="B68" s="141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1" t="str">
        <f>CO2eq!A106</f>
        <v>1.C.1.c.</v>
      </c>
      <c r="B69" s="141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1" t="str">
        <f>CO2eq!A108</f>
        <v>1.C.2.a.</v>
      </c>
      <c r="B70" s="141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1" t="str">
        <f>CO2eq!A109</f>
        <v>1.C.2.b.</v>
      </c>
      <c r="B71" s="141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1" t="str">
        <f>CO2eq!A110</f>
        <v>1.C.3.</v>
      </c>
      <c r="B72" s="141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1" t="str">
        <f>CO2eq!A113</f>
        <v>2.A.1.</v>
      </c>
      <c r="B73" s="141" t="str">
        <f>CO2eq!B113</f>
        <v>Producción de cemento</v>
      </c>
      <c r="C73" s="94">
        <f>CO2eq!AE113</f>
        <v>0.1173818144441194</v>
      </c>
      <c r="D73" s="94">
        <f t="shared" si="1"/>
        <v>0.1173818144441194</v>
      </c>
    </row>
    <row r="74" spans="1:4" x14ac:dyDescent="0.25">
      <c r="A74" s="141" t="str">
        <f>CO2eq!A114</f>
        <v>2.A.2.</v>
      </c>
      <c r="B74" s="141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1" t="str">
        <f>CO2eq!A115</f>
        <v>2.A.3.</v>
      </c>
      <c r="B75" s="141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2" t="str">
        <f>CO2eq!A116</f>
        <v>2.A.4.</v>
      </c>
      <c r="B76" s="142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1" t="str">
        <f>CO2eq!A123</f>
        <v>2.B.1.</v>
      </c>
      <c r="B77" s="141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1" t="str">
        <f>CO2eq!A124</f>
        <v>2.B.2.</v>
      </c>
      <c r="B78" s="141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1" t="str">
        <f>CO2eq!A125</f>
        <v>2.B.3.</v>
      </c>
      <c r="B79" s="141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1" t="str">
        <f>CO2eq!A126</f>
        <v>2.B.4.</v>
      </c>
      <c r="B80" s="141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1" t="str">
        <f>CO2eq!A127</f>
        <v>2.B.5.</v>
      </c>
      <c r="B81" s="141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1" t="str">
        <f>CO2eq!A128</f>
        <v>2.B.6.</v>
      </c>
      <c r="B82" s="141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1" t="str">
        <f>CO2eq!A129</f>
        <v>2.B.7.</v>
      </c>
      <c r="B83" s="141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1" t="str">
        <f>CO2eq!A131</f>
        <v>2.B.8.a.</v>
      </c>
      <c r="B84" s="141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1" t="str">
        <f>CO2eq!A132</f>
        <v>2.B.8.b.</v>
      </c>
      <c r="B85" s="141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1" t="str">
        <f>CO2eq!A133</f>
        <v>2.B.8.c.</v>
      </c>
      <c r="B86" s="141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1" t="str">
        <f>CO2eq!A134</f>
        <v>2.B.8.d.</v>
      </c>
      <c r="B87" s="141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1" t="str">
        <f>CO2eq!A135</f>
        <v>2.B.8.e.</v>
      </c>
      <c r="B88" s="141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1" t="str">
        <f>CO2eq!A136</f>
        <v>2.B.8.f.</v>
      </c>
      <c r="B89" s="141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1" t="str">
        <f>CO2eq!A138</f>
        <v>2.B.9.a.</v>
      </c>
      <c r="B90" s="141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1" t="str">
        <f>CO2eq!A139</f>
        <v>2.B.9.b.</v>
      </c>
      <c r="B91" s="141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1" t="str">
        <f>CO2eq!A140</f>
        <v>2.B.10.</v>
      </c>
      <c r="B92" s="141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1" t="str">
        <f>CO2eq!A142</f>
        <v>2.C.1.</v>
      </c>
      <c r="B93" s="141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1" t="str">
        <f>CO2eq!A143</f>
        <v>2.C.2.</v>
      </c>
      <c r="B94" s="141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1" t="str">
        <f>CO2eq!A144</f>
        <v>2.C.3.</v>
      </c>
      <c r="B95" s="141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1" t="str">
        <f>CO2eq!A145</f>
        <v>2.C.4.</v>
      </c>
      <c r="B96" s="141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1" t="str">
        <f>CO2eq!A146</f>
        <v>2.C.5.</v>
      </c>
      <c r="B97" s="141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1" t="str">
        <f>CO2eq!A147</f>
        <v>2.C.6.</v>
      </c>
      <c r="B98" s="141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1" t="str">
        <f>CO2eq!A148</f>
        <v>2.C.7.</v>
      </c>
      <c r="B99" s="141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1" t="str">
        <f>CO2eq!A150</f>
        <v>2.D.1.</v>
      </c>
      <c r="B100" s="141" t="str">
        <f>CO2eq!B150</f>
        <v>Uso de lubricantes</v>
      </c>
      <c r="C100" s="94">
        <f>CO2eq!AE150</f>
        <v>5.3926014746907791</v>
      </c>
      <c r="D100" s="94">
        <f t="shared" si="1"/>
        <v>5.3926014746907791</v>
      </c>
    </row>
    <row r="101" spans="1:4" x14ac:dyDescent="0.25">
      <c r="A101" s="141" t="str">
        <f>CO2eq!A151</f>
        <v>2.D.2.</v>
      </c>
      <c r="B101" s="141" t="str">
        <f>CO2eq!B151</f>
        <v>Uso de la cera de parafina</v>
      </c>
      <c r="C101" s="94">
        <f>CO2eq!AE151</f>
        <v>0.4344553723600092</v>
      </c>
      <c r="D101" s="94">
        <f t="shared" si="1"/>
        <v>0.4344553723600092</v>
      </c>
    </row>
    <row r="102" spans="1:4" x14ac:dyDescent="0.25">
      <c r="A102" s="141" t="str">
        <f>CO2eq!A152</f>
        <v>2.D.3.</v>
      </c>
      <c r="B102" s="141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1" t="str">
        <f>CO2eq!A153</f>
        <v>2.D.4.</v>
      </c>
      <c r="B103" s="141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1" t="str">
        <f>CO2eq!A155</f>
        <v>2.E.1.</v>
      </c>
      <c r="B104" s="141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1" t="str">
        <f>CO2eq!A156</f>
        <v>2.E.2.</v>
      </c>
      <c r="B105" s="141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1" t="str">
        <f>CO2eq!A157</f>
        <v>2.E.3.</v>
      </c>
      <c r="B106" s="141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1" t="str">
        <f>CO2eq!A158</f>
        <v>2.E.4.</v>
      </c>
      <c r="B107" s="141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1" t="str">
        <f>CO2eq!A159</f>
        <v>2.E.5.</v>
      </c>
      <c r="B108" s="141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1" t="str">
        <f>CO2eq!A162</f>
        <v>2.F.1.a.</v>
      </c>
      <c r="B109" s="141" t="str">
        <f>CO2eq!B162</f>
        <v>Refrigeración comercial</v>
      </c>
      <c r="C109" s="94">
        <f>CO2eq!AE162</f>
        <v>28.20814932686682</v>
      </c>
      <c r="D109" s="94">
        <f t="shared" si="1"/>
        <v>28.20814932686682</v>
      </c>
    </row>
    <row r="110" spans="1:4" x14ac:dyDescent="0.25">
      <c r="A110" s="141" t="str">
        <f>CO2eq!A163</f>
        <v>2.F.1.b.</v>
      </c>
      <c r="B110" s="141" t="str">
        <f>CO2eq!B163</f>
        <v>Refrigeración doméstica</v>
      </c>
      <c r="C110" s="94">
        <f>CO2eq!AE163</f>
        <v>3.1485705882579338</v>
      </c>
      <c r="D110" s="94">
        <f t="shared" si="1"/>
        <v>3.1485705882579338</v>
      </c>
    </row>
    <row r="111" spans="1:4" x14ac:dyDescent="0.25">
      <c r="A111" s="141" t="str">
        <f>CO2eq!A164</f>
        <v>2.F.1.c.</v>
      </c>
      <c r="B111" s="141" t="str">
        <f>CO2eq!B164</f>
        <v>Refrigeración industrial</v>
      </c>
      <c r="C111" s="94">
        <f>CO2eq!AE164</f>
        <v>112.68612854795703</v>
      </c>
      <c r="D111" s="94">
        <f t="shared" si="1"/>
        <v>112.68612854795703</v>
      </c>
    </row>
    <row r="112" spans="1:4" x14ac:dyDescent="0.25">
      <c r="A112" s="141" t="str">
        <f>CO2eq!A165</f>
        <v>2.F.1.d.</v>
      </c>
      <c r="B112" s="141" t="str">
        <f>CO2eq!B165</f>
        <v>Transporte refrigerado</v>
      </c>
      <c r="C112" s="94">
        <f>CO2eq!AE165</f>
        <v>4.4634668651412497</v>
      </c>
      <c r="D112" s="94">
        <f t="shared" si="1"/>
        <v>4.4634668651412497</v>
      </c>
    </row>
    <row r="113" spans="1:4" x14ac:dyDescent="0.25">
      <c r="A113" s="141" t="str">
        <f>CO2eq!A166</f>
        <v>2.F.1.e.</v>
      </c>
      <c r="B113" s="141" t="str">
        <f>CO2eq!B166</f>
        <v>Aire acondicionado fijo</v>
      </c>
      <c r="C113" s="94">
        <f>CO2eq!AE166</f>
        <v>10.488354526185482</v>
      </c>
      <c r="D113" s="94">
        <f t="shared" si="1"/>
        <v>10.488354526185482</v>
      </c>
    </row>
    <row r="114" spans="1:4" x14ac:dyDescent="0.25">
      <c r="A114" s="141" t="str">
        <f>CO2eq!A167</f>
        <v>2.F.1.f.</v>
      </c>
      <c r="B114" s="141" t="str">
        <f>CO2eq!B167</f>
        <v>Aire acondicionado móvil</v>
      </c>
      <c r="C114" s="94">
        <f>CO2eq!AE167</f>
        <v>30.922042016430879</v>
      </c>
      <c r="D114" s="94">
        <f t="shared" si="1"/>
        <v>30.922042016430879</v>
      </c>
    </row>
    <row r="115" spans="1:4" x14ac:dyDescent="0.25">
      <c r="A115" s="141" t="str">
        <f>CO2eq!A168</f>
        <v>2.F.2.</v>
      </c>
      <c r="B115" s="141" t="str">
        <f>CO2eq!B168</f>
        <v>Agentes espumantes</v>
      </c>
      <c r="C115" s="94">
        <f>CO2eq!AE168</f>
        <v>2.7828214384327077</v>
      </c>
      <c r="D115" s="94">
        <f t="shared" si="1"/>
        <v>2.7828214384327077</v>
      </c>
    </row>
    <row r="116" spans="1:4" x14ac:dyDescent="0.25">
      <c r="A116" s="141" t="str">
        <f>CO2eq!A169</f>
        <v>2.F.3.</v>
      </c>
      <c r="B116" s="141" t="str">
        <f>CO2eq!B169</f>
        <v>Protección contra incendios</v>
      </c>
      <c r="C116" s="94">
        <f>CO2eq!AE169</f>
        <v>1.6227551444337673</v>
      </c>
      <c r="D116" s="94">
        <f t="shared" si="1"/>
        <v>1.6227551444337673</v>
      </c>
    </row>
    <row r="117" spans="1:4" x14ac:dyDescent="0.25">
      <c r="A117" s="141" t="str">
        <f>CO2eq!A170</f>
        <v>2.F.4.</v>
      </c>
      <c r="B117" s="141" t="str">
        <f>CO2eq!B170</f>
        <v>Aerosoles</v>
      </c>
      <c r="C117" s="94">
        <f>CO2eq!AE170</f>
        <v>0.91860048167698716</v>
      </c>
      <c r="D117" s="94">
        <f t="shared" si="1"/>
        <v>0.91860048167698716</v>
      </c>
    </row>
    <row r="118" spans="1:4" x14ac:dyDescent="0.25">
      <c r="A118" s="141" t="str">
        <f>CO2eq!A171</f>
        <v>2.F.5.</v>
      </c>
      <c r="B118" s="141" t="str">
        <f>CO2eq!B171</f>
        <v>Solventes</v>
      </c>
      <c r="C118" s="94">
        <f>CO2eq!AE171</f>
        <v>0.13867417432966342</v>
      </c>
      <c r="D118" s="94">
        <f t="shared" si="1"/>
        <v>0.13867417432966342</v>
      </c>
    </row>
    <row r="119" spans="1:4" x14ac:dyDescent="0.25">
      <c r="A119" s="141" t="str">
        <f>CO2eq!A172</f>
        <v>2.F.6.</v>
      </c>
      <c r="B119" s="141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1" t="str">
        <f>CO2eq!A175</f>
        <v>2.G.1.a.</v>
      </c>
      <c r="B120" s="141" t="str">
        <f>CO2eq!B175</f>
        <v>Manufactura de equipos eléctricos</v>
      </c>
      <c r="C120" s="94">
        <f>CO2eq!AE175</f>
        <v>0.49921026962363124</v>
      </c>
      <c r="D120" s="94">
        <f t="shared" si="1"/>
        <v>0.49921026962363124</v>
      </c>
    </row>
    <row r="121" spans="1:4" x14ac:dyDescent="0.25">
      <c r="A121" s="141" t="str">
        <f>CO2eq!A176</f>
        <v>2.G.1.b.</v>
      </c>
      <c r="B121" s="141" t="str">
        <f>CO2eq!B176</f>
        <v>Uso de equipos eléctricos</v>
      </c>
      <c r="C121" s="94">
        <f>CO2eq!AE176</f>
        <v>2.0143685653814303</v>
      </c>
      <c r="D121" s="94">
        <f t="shared" si="1"/>
        <v>2.0143685653814303</v>
      </c>
    </row>
    <row r="122" spans="1:4" x14ac:dyDescent="0.25">
      <c r="A122" s="141" t="str">
        <f>CO2eq!A177</f>
        <v>2.G.1.c.</v>
      </c>
      <c r="B122" s="141" t="str">
        <f>CO2eq!B177</f>
        <v>Eliminación de equipos eléctricos</v>
      </c>
      <c r="C122" s="94">
        <f>CO2eq!AE177</f>
        <v>4.9829759823318304E-2</v>
      </c>
      <c r="D122" s="94">
        <f t="shared" si="1"/>
        <v>4.9829759823318304E-2</v>
      </c>
    </row>
    <row r="123" spans="1:4" x14ac:dyDescent="0.25">
      <c r="A123" s="141" t="str">
        <f>CO2eq!A179</f>
        <v>2.G.2.a.</v>
      </c>
      <c r="B123" s="141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1" t="str">
        <f>CO2eq!A180</f>
        <v>2.G.2.b.</v>
      </c>
      <c r="B124" s="141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1" t="str">
        <f>CO2eq!A181</f>
        <v>2.G.2.c.</v>
      </c>
      <c r="B125" s="141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1" t="str">
        <f>CO2eq!A183</f>
        <v>2.G.3.a.</v>
      </c>
      <c r="B126" s="141" t="str">
        <f>CO2eq!B183</f>
        <v>Aplicaciones médicas</v>
      </c>
      <c r="C126" s="94">
        <f>CO2eq!AE183</f>
        <v>1.059851837093052E-2</v>
      </c>
      <c r="D126" s="94">
        <f t="shared" si="1"/>
        <v>1.059851837093052E-2</v>
      </c>
    </row>
    <row r="127" spans="1:4" x14ac:dyDescent="0.25">
      <c r="A127" s="141" t="str">
        <f>CO2eq!A184</f>
        <v>2.G.3.b.</v>
      </c>
      <c r="B127" s="141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1" t="str">
        <f>CO2eq!A185</f>
        <v>2.G.3.c.</v>
      </c>
      <c r="B128" s="141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1" t="str">
        <f>CO2eq!A186</f>
        <v>2.G.4.</v>
      </c>
      <c r="B129" s="141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1" t="str">
        <f>CO2eq!A188</f>
        <v>2.H.1.</v>
      </c>
      <c r="B130" s="141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1" t="str">
        <f>CO2eq!A189</f>
        <v>2.H.2.</v>
      </c>
      <c r="B131" s="141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1" t="str">
        <f>CO2eq!A190</f>
        <v>2.H.3.</v>
      </c>
      <c r="B132" s="141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2" t="str">
        <f>CO2eq!A193</f>
        <v>3.A.1.</v>
      </c>
      <c r="B133" s="142" t="str">
        <f>CO2eq!B193</f>
        <v>Ganado vacuno</v>
      </c>
      <c r="C133" s="33">
        <f>CO2eq!AE193</f>
        <v>46.196626020347516</v>
      </c>
      <c r="D133" s="94">
        <f t="shared" si="2"/>
        <v>46.196626020347516</v>
      </c>
    </row>
    <row r="134" spans="1:4" x14ac:dyDescent="0.25">
      <c r="A134" s="141" t="str">
        <f>CO2eq!A201</f>
        <v>3.A.2.</v>
      </c>
      <c r="B134" s="141" t="str">
        <f>CO2eq!B201</f>
        <v>Ovinos</v>
      </c>
      <c r="C134" s="94">
        <f>CO2eq!AE201</f>
        <v>6.6493364937262669</v>
      </c>
      <c r="D134" s="94">
        <f t="shared" si="2"/>
        <v>6.6493364937262669</v>
      </c>
    </row>
    <row r="135" spans="1:4" x14ac:dyDescent="0.25">
      <c r="A135" s="142" t="str">
        <f>CO2eq!A202</f>
        <v>3.A.3.</v>
      </c>
      <c r="B135" s="142" t="str">
        <f>CO2eq!B202</f>
        <v>Porcinos</v>
      </c>
      <c r="C135" s="33">
        <f>CO2eq!AE202</f>
        <v>0.13004997243909747</v>
      </c>
      <c r="D135" s="94">
        <f t="shared" si="2"/>
        <v>0.13004997243909747</v>
      </c>
    </row>
    <row r="136" spans="1:4" x14ac:dyDescent="0.25">
      <c r="A136" s="141" t="str">
        <f>CO2eq!A207</f>
        <v>3.A.4.a.</v>
      </c>
      <c r="B136" s="141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1" t="str">
        <f>CO2eq!A208</f>
        <v>3.A.4.b.</v>
      </c>
      <c r="B137" s="141" t="str">
        <f>CO2eq!B208</f>
        <v>Caprinos</v>
      </c>
      <c r="C137" s="94">
        <f>CO2eq!AE208</f>
        <v>43.564137614456335</v>
      </c>
      <c r="D137" s="94">
        <f t="shared" si="2"/>
        <v>43.564137614456335</v>
      </c>
    </row>
    <row r="138" spans="1:4" x14ac:dyDescent="0.25">
      <c r="A138" s="141" t="str">
        <f>CO2eq!A209</f>
        <v>3.A.4.c.</v>
      </c>
      <c r="B138" s="141" t="str">
        <f>CO2eq!B209</f>
        <v>Equinos</v>
      </c>
      <c r="C138" s="94">
        <f>CO2eq!AE209</f>
        <v>11.360385000000015</v>
      </c>
      <c r="D138" s="94">
        <f t="shared" si="2"/>
        <v>11.360385000000015</v>
      </c>
    </row>
    <row r="139" spans="1:4" x14ac:dyDescent="0.25">
      <c r="A139" s="141" t="str">
        <f>CO2eq!A210</f>
        <v>3.A.4.d.</v>
      </c>
      <c r="B139" s="141" t="str">
        <f>CO2eq!B210</f>
        <v>Mulas y asnos</v>
      </c>
      <c r="C139" s="94">
        <f>CO2eq!AE210</f>
        <v>1.8231500000000012</v>
      </c>
      <c r="D139" s="94">
        <f t="shared" si="2"/>
        <v>1.8231500000000012</v>
      </c>
    </row>
    <row r="140" spans="1:4" x14ac:dyDescent="0.25">
      <c r="A140" s="141" t="str">
        <f>CO2eq!A211</f>
        <v>3.A.4.e.</v>
      </c>
      <c r="B140" s="141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1" t="str">
        <f>CO2eq!A212</f>
        <v>3.A.4.f.</v>
      </c>
      <c r="B141" s="141" t="str">
        <f>CO2eq!B212</f>
        <v>Camélidos (llamas y alpacas)</v>
      </c>
      <c r="C141" s="94">
        <f>CO2eq!AE212</f>
        <v>0.11855999999999989</v>
      </c>
      <c r="D141" s="94">
        <f t="shared" si="2"/>
        <v>0.11855999999999989</v>
      </c>
    </row>
    <row r="142" spans="1:4" x14ac:dyDescent="0.25">
      <c r="A142" s="141" t="str">
        <f>CO2eq!A214</f>
        <v>3.A.4.g.i.</v>
      </c>
      <c r="B142" s="141" t="str">
        <f>CO2eq!B214</f>
        <v>Ciervos</v>
      </c>
      <c r="C142" s="94">
        <f>CO2eq!AE214</f>
        <v>0</v>
      </c>
      <c r="D142" s="94">
        <f t="shared" si="2"/>
        <v>0</v>
      </c>
    </row>
    <row r="143" spans="1:4" x14ac:dyDescent="0.25">
      <c r="A143" s="141" t="str">
        <f>CO2eq!A215</f>
        <v>3.A.4.g.ii.</v>
      </c>
      <c r="B143" s="141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2" t="str">
        <f>CO2eq!A217</f>
        <v>3.B.1.</v>
      </c>
      <c r="B144" s="142" t="str">
        <f>CO2eq!B217</f>
        <v>Ganado vacuno</v>
      </c>
      <c r="C144" s="33">
        <f>CO2eq!AE217</f>
        <v>2.4750122407074686</v>
      </c>
      <c r="D144" s="94">
        <f t="shared" si="2"/>
        <v>2.4750122407074686</v>
      </c>
    </row>
    <row r="145" spans="1:4" x14ac:dyDescent="0.25">
      <c r="A145" s="141" t="str">
        <f>CO2eq!A225</f>
        <v>3.B.2.</v>
      </c>
      <c r="B145" s="141" t="str">
        <f>CO2eq!B225</f>
        <v>Ovinos</v>
      </c>
      <c r="C145" s="94">
        <f>CO2eq!AE225</f>
        <v>0.19948009481178799</v>
      </c>
      <c r="D145" s="94">
        <f t="shared" si="2"/>
        <v>0.19948009481178799</v>
      </c>
    </row>
    <row r="146" spans="1:4" x14ac:dyDescent="0.25">
      <c r="A146" s="142" t="str">
        <f>CO2eq!A226</f>
        <v>3.B.3.</v>
      </c>
      <c r="B146" s="142" t="str">
        <f>CO2eq!B226</f>
        <v>Porcinos</v>
      </c>
      <c r="C146" s="33">
        <f>CO2eq!AE226</f>
        <v>1.2100827114507475</v>
      </c>
      <c r="D146" s="94">
        <f t="shared" si="2"/>
        <v>1.2100827114507475</v>
      </c>
    </row>
    <row r="147" spans="1:4" x14ac:dyDescent="0.25">
      <c r="A147" s="141" t="str">
        <f>CO2eq!A231</f>
        <v>3.B.4.a.</v>
      </c>
      <c r="B147" s="141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1" t="str">
        <f>CO2eq!A232</f>
        <v>3.B.4.b.</v>
      </c>
      <c r="B148" s="141" t="str">
        <f>CO2eq!B232</f>
        <v>Caprinos</v>
      </c>
      <c r="C148" s="94">
        <f>CO2eq!AE232</f>
        <v>1.4811806788915156</v>
      </c>
      <c r="D148" s="94">
        <f t="shared" si="2"/>
        <v>1.4811806788915156</v>
      </c>
    </row>
    <row r="149" spans="1:4" x14ac:dyDescent="0.25">
      <c r="A149" s="141" t="str">
        <f>CO2eq!A233</f>
        <v>3.B.4.c.</v>
      </c>
      <c r="B149" s="141" t="str">
        <f>CO2eq!B233</f>
        <v>Equinos</v>
      </c>
      <c r="C149" s="94">
        <f>CO2eq!AE233</f>
        <v>1.0350573000000012</v>
      </c>
      <c r="D149" s="94">
        <f t="shared" si="2"/>
        <v>1.0350573000000012</v>
      </c>
    </row>
    <row r="150" spans="1:4" x14ac:dyDescent="0.25">
      <c r="A150" s="141" t="str">
        <f>CO2eq!A234</f>
        <v>3.B.4.d.</v>
      </c>
      <c r="B150" s="141" t="str">
        <f>CO2eq!B234</f>
        <v>Mulas y asnos</v>
      </c>
      <c r="C150" s="94">
        <f>CO2eq!AE234</f>
        <v>0.16408350000000008</v>
      </c>
      <c r="D150" s="94">
        <f t="shared" si="2"/>
        <v>0.16408350000000008</v>
      </c>
    </row>
    <row r="151" spans="1:4" x14ac:dyDescent="0.25">
      <c r="A151" s="141" t="str">
        <f>CO2eq!A235</f>
        <v>3.B.4.e.</v>
      </c>
      <c r="B151" s="141" t="str">
        <f>CO2eq!B235</f>
        <v>Aves de corral</v>
      </c>
      <c r="C151" s="94">
        <f>CO2eq!AE235</f>
        <v>1.4227104764999998</v>
      </c>
      <c r="D151" s="94">
        <f t="shared" si="2"/>
        <v>1.4227104764999998</v>
      </c>
    </row>
    <row r="152" spans="1:4" x14ac:dyDescent="0.25">
      <c r="A152" s="141" t="str">
        <f>CO2eq!A236</f>
        <v>3.B.4.f.</v>
      </c>
      <c r="B152" s="141" t="str">
        <f>CO2eq!B236</f>
        <v>Camélidos (llamas y alpacas)</v>
      </c>
      <c r="C152" s="94">
        <f>CO2eq!AE236</f>
        <v>2.8454399999999973E-2</v>
      </c>
      <c r="D152" s="94">
        <f t="shared" si="2"/>
        <v>2.8454399999999973E-2</v>
      </c>
    </row>
    <row r="153" spans="1:4" x14ac:dyDescent="0.25">
      <c r="A153" s="141" t="str">
        <f>CO2eq!A238</f>
        <v>3.B.4.g.i.</v>
      </c>
      <c r="B153" s="141" t="str">
        <f>CO2eq!B238</f>
        <v>Ciervos</v>
      </c>
      <c r="C153" s="94">
        <f>CO2eq!AE238</f>
        <v>0</v>
      </c>
      <c r="D153" s="94">
        <f t="shared" si="2"/>
        <v>0</v>
      </c>
    </row>
    <row r="154" spans="1:4" x14ac:dyDescent="0.25">
      <c r="A154" s="141" t="str">
        <f>CO2eq!A239</f>
        <v>3.B.4.g.ii.</v>
      </c>
      <c r="B154" s="141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1" t="str">
        <f>CO2eq!A241</f>
        <v>3.B.5.a.</v>
      </c>
      <c r="B155" s="141" t="str">
        <f>CO2eq!B241</f>
        <v>Ganado vacuno</v>
      </c>
      <c r="C155" s="94">
        <f>CO2eq!AE241</f>
        <v>0.10768187280063832</v>
      </c>
      <c r="D155" s="94">
        <f t="shared" si="2"/>
        <v>0.10768187280063832</v>
      </c>
    </row>
    <row r="156" spans="1:4" x14ac:dyDescent="0.25">
      <c r="A156" s="141" t="str">
        <f>CO2eq!A242</f>
        <v>3.B.5.b.</v>
      </c>
      <c r="B156" s="141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1" t="str">
        <f>CO2eq!A243</f>
        <v>3.B.5.c.</v>
      </c>
      <c r="B157" s="141" t="str">
        <f>CO2eq!B243</f>
        <v>Porcinos</v>
      </c>
      <c r="C157" s="94">
        <f>CO2eq!AE243</f>
        <v>6.4973378535654783E-2</v>
      </c>
      <c r="D157" s="94">
        <f t="shared" si="2"/>
        <v>6.4973378535654783E-2</v>
      </c>
    </row>
    <row r="158" spans="1:4" x14ac:dyDescent="0.25">
      <c r="A158" s="141" t="str">
        <f>CO2eq!A245</f>
        <v>3.B.5.d.i.</v>
      </c>
      <c r="B158" s="141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1" t="str">
        <f>CO2eq!A246</f>
        <v>3.B.5.d.ii.</v>
      </c>
      <c r="B159" s="141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1" t="str">
        <f>CO2eq!A247</f>
        <v>3.B.5.d.iii.</v>
      </c>
      <c r="B160" s="141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1" t="str">
        <f>CO2eq!A248</f>
        <v>3.B.5.d.iv.</v>
      </c>
      <c r="B161" s="141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1" t="str">
        <f>CO2eq!A249</f>
        <v>3.B.5.d.v.</v>
      </c>
      <c r="B162" s="141" t="str">
        <f>CO2eq!B249</f>
        <v>Aves de corral</v>
      </c>
      <c r="C162" s="94">
        <f>CO2eq!AE249</f>
        <v>2.3448419059999992</v>
      </c>
      <c r="D162" s="94">
        <f t="shared" si="2"/>
        <v>2.3448419059999992</v>
      </c>
    </row>
    <row r="163" spans="1:4" x14ac:dyDescent="0.25">
      <c r="A163" s="141" t="str">
        <f>CO2eq!A250</f>
        <v>3.B.5.d.vi.</v>
      </c>
      <c r="B163" s="141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1" t="str">
        <f>CO2eq!A251</f>
        <v>3.B.5.d.vii.</v>
      </c>
      <c r="B164" s="141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2" t="str">
        <f>CO2eq!A252</f>
        <v>3.C.</v>
      </c>
      <c r="B165" s="142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1" t="str">
        <f>CO2eq!A259</f>
        <v>3.D.1.a.</v>
      </c>
      <c r="B166" s="141" t="str">
        <f>CO2eq!B259</f>
        <v>Fertilizante inorgánicos</v>
      </c>
      <c r="C166" s="94">
        <f>CO2eq!AE259</f>
        <v>103.28597146211038</v>
      </c>
      <c r="D166" s="94">
        <f t="shared" si="2"/>
        <v>103.28597146211038</v>
      </c>
    </row>
    <row r="167" spans="1:4" x14ac:dyDescent="0.25">
      <c r="A167" s="141" t="str">
        <f>CO2eq!A261</f>
        <v>3.D.1.b.i.</v>
      </c>
      <c r="B167" s="141" t="str">
        <f>CO2eq!B261</f>
        <v>Estiércol animal aplicado a los suelos</v>
      </c>
      <c r="C167" s="94">
        <f>CO2eq!AE261</f>
        <v>6.3275090470515423</v>
      </c>
      <c r="D167" s="94">
        <f t="shared" si="2"/>
        <v>6.3275090470515423</v>
      </c>
    </row>
    <row r="168" spans="1:4" x14ac:dyDescent="0.25">
      <c r="A168" s="141" t="str">
        <f>CO2eq!A262</f>
        <v>3.D.1.b.ii.</v>
      </c>
      <c r="B168" s="141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1" t="str">
        <f>CO2eq!A263</f>
        <v>3.D.1.b.iii.</v>
      </c>
      <c r="B169" s="141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1" t="str">
        <f>CO2eq!A264</f>
        <v>3.D.1.c.</v>
      </c>
      <c r="B170" s="141" t="str">
        <f>CO2eq!B264</f>
        <v>Orina y estiércol depositado por animales de pastoreo</v>
      </c>
      <c r="C170" s="94">
        <f>CO2eq!AE264</f>
        <v>73.091298422291743</v>
      </c>
      <c r="D170" s="94">
        <f t="shared" si="2"/>
        <v>73.091298422291743</v>
      </c>
    </row>
    <row r="171" spans="1:4" x14ac:dyDescent="0.25">
      <c r="A171" s="141" t="str">
        <f>CO2eq!A265</f>
        <v>3.D.1.d.</v>
      </c>
      <c r="B171" s="141" t="str">
        <f>CO2eq!B265</f>
        <v>Residuos de cosechas</v>
      </c>
      <c r="C171" s="94">
        <f>CO2eq!AE265</f>
        <v>8.1467927633917689</v>
      </c>
      <c r="D171" s="94">
        <f t="shared" si="2"/>
        <v>8.1467927633917689</v>
      </c>
    </row>
    <row r="172" spans="1:4" x14ac:dyDescent="0.25">
      <c r="A172" s="141" t="str">
        <f>CO2eq!A266</f>
        <v>3.D.1.e.</v>
      </c>
      <c r="B172" s="141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1" t="str">
        <f>CO2eq!A267</f>
        <v>3.D.1.f.</v>
      </c>
      <c r="B173" s="141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1" t="str">
        <f>CO2eq!A268</f>
        <v>3.D.1.g.</v>
      </c>
      <c r="B174" s="141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1" t="str">
        <f>CO2eq!A271</f>
        <v>3.D.2.a.i</v>
      </c>
      <c r="B175" s="141" t="str">
        <f>CO2eq!B271</f>
        <v>Fertilizante inorgánicos</v>
      </c>
      <c r="C175" s="94">
        <f>CO2eq!AE271</f>
        <v>10.32859714621104</v>
      </c>
      <c r="D175" s="94">
        <f t="shared" si="2"/>
        <v>10.32859714621104</v>
      </c>
    </row>
    <row r="176" spans="1:4" x14ac:dyDescent="0.25">
      <c r="A176" s="141" t="str">
        <f>CO2eq!A273</f>
        <v>3.D.2.a.ii.1.</v>
      </c>
      <c r="B176" s="141" t="str">
        <f>CO2eq!B273</f>
        <v>Estiércol animal aplicado a los suelos</v>
      </c>
      <c r="C176" s="94">
        <f>CO2eq!AE273</f>
        <v>1.2655018094103083</v>
      </c>
      <c r="D176" s="94">
        <f t="shared" si="2"/>
        <v>1.2655018094103083</v>
      </c>
    </row>
    <row r="177" spans="1:4" x14ac:dyDescent="0.25">
      <c r="A177" s="141" t="str">
        <f>CO2eq!A274</f>
        <v>3.D.2.a.ii.2.</v>
      </c>
      <c r="B177" s="141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1" t="str">
        <f>CO2eq!A275</f>
        <v>3.D.2.a.ii.3.</v>
      </c>
      <c r="B178" s="141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1" t="str">
        <f>CO2eq!A276</f>
        <v>3.D.2.a.iii.</v>
      </c>
      <c r="B179" s="141" t="str">
        <f>CO2eq!B276</f>
        <v>Orina y estiércol depositado por animales de pastoreo</v>
      </c>
      <c r="C179" s="94">
        <f>CO2eq!AE276</f>
        <v>13.072789999676106</v>
      </c>
      <c r="D179" s="94">
        <f t="shared" si="2"/>
        <v>13.072789999676106</v>
      </c>
    </row>
    <row r="180" spans="1:4" x14ac:dyDescent="0.25">
      <c r="A180" s="141" t="str">
        <f>CO2eq!A278</f>
        <v>3.D.2.b.i.</v>
      </c>
      <c r="B180" s="141" t="str">
        <f>CO2eq!B278</f>
        <v>Fertilizante inorgánicos</v>
      </c>
      <c r="C180" s="94">
        <f>CO2eq!AE278</f>
        <v>0</v>
      </c>
      <c r="D180" s="94">
        <f t="shared" si="2"/>
        <v>0</v>
      </c>
    </row>
    <row r="181" spans="1:4" x14ac:dyDescent="0.25">
      <c r="A181" s="141" t="str">
        <f>CO2eq!A280</f>
        <v>3.D.2.b.ii.1.</v>
      </c>
      <c r="B181" s="141" t="str">
        <f>CO2eq!B280</f>
        <v>Estiércol animal aplicado a los suelos</v>
      </c>
      <c r="C181" s="94">
        <f>CO2eq!AE280</f>
        <v>0</v>
      </c>
      <c r="D181" s="94">
        <f t="shared" si="2"/>
        <v>0</v>
      </c>
    </row>
    <row r="182" spans="1:4" x14ac:dyDescent="0.25">
      <c r="A182" s="141" t="str">
        <f>CO2eq!A281</f>
        <v>3.D.2.b.ii.2.</v>
      </c>
      <c r="B182" s="141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1" t="str">
        <f>CO2eq!A282</f>
        <v>3.D.2.b.ii.3.</v>
      </c>
      <c r="B183" s="141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1" t="str">
        <f>CO2eq!A283</f>
        <v>3.D.2.b.iii.</v>
      </c>
      <c r="B184" s="141" t="str">
        <f>CO2eq!B283</f>
        <v>Orina y estiércol depositado por animales de pastoreo</v>
      </c>
      <c r="C184" s="94">
        <f>CO2eq!AE283</f>
        <v>0</v>
      </c>
      <c r="D184" s="94">
        <f t="shared" si="2"/>
        <v>0</v>
      </c>
    </row>
    <row r="185" spans="1:4" x14ac:dyDescent="0.25">
      <c r="A185" s="141" t="str">
        <f>CO2eq!A284</f>
        <v>3.D.2.b.iv.</v>
      </c>
      <c r="B185" s="141" t="str">
        <f>CO2eq!B284</f>
        <v>Residuos de cosechas</v>
      </c>
      <c r="C185" s="94">
        <f>CO2eq!AE284</f>
        <v>0</v>
      </c>
      <c r="D185" s="94">
        <f t="shared" si="2"/>
        <v>0</v>
      </c>
    </row>
    <row r="186" spans="1:4" x14ac:dyDescent="0.25">
      <c r="A186" s="141" t="str">
        <f>CO2eq!A285</f>
        <v>3.D.2.b.v.</v>
      </c>
      <c r="B186" s="141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1" t="str">
        <f>CO2eq!A286</f>
        <v>3.E.</v>
      </c>
      <c r="B187" s="141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2" t="str">
        <f>CO2eq!A287</f>
        <v>3.F.</v>
      </c>
      <c r="B188" s="142" t="str">
        <f>CO2eq!B287</f>
        <v>Quema de residuos agrícola en el campo</v>
      </c>
      <c r="C188" s="33">
        <f>CO2eq!AE287</f>
        <v>2.0397963125636127</v>
      </c>
      <c r="D188" s="94">
        <f t="shared" si="2"/>
        <v>2.0397963125636127</v>
      </c>
    </row>
    <row r="189" spans="1:4" x14ac:dyDescent="0.25">
      <c r="A189" s="142" t="str">
        <f>CO2eq!A291</f>
        <v>3.G.</v>
      </c>
      <c r="B189" s="142" t="str">
        <f>CO2eq!B291</f>
        <v>Encalado</v>
      </c>
      <c r="C189" s="33">
        <f>CO2eq!AE291</f>
        <v>0</v>
      </c>
      <c r="D189" s="94">
        <f t="shared" si="2"/>
        <v>0</v>
      </c>
    </row>
    <row r="190" spans="1:4" x14ac:dyDescent="0.25">
      <c r="A190" s="141" t="str">
        <f>CO2eq!A294</f>
        <v>3.H.</v>
      </c>
      <c r="B190" s="141" t="str">
        <f>CO2eq!B294</f>
        <v>Aplicación de urea</v>
      </c>
      <c r="C190" s="94">
        <f>CO2eq!AE294</f>
        <v>30.953747653902834</v>
      </c>
      <c r="D190" s="94">
        <f t="shared" si="2"/>
        <v>30.953747653902834</v>
      </c>
    </row>
    <row r="191" spans="1:4" x14ac:dyDescent="0.25">
      <c r="A191" s="141" t="str">
        <f>CO2eq!A295</f>
        <v>3.I.</v>
      </c>
      <c r="B191" s="141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1" t="str">
        <f>CO2eq!A296</f>
        <v>3.J.</v>
      </c>
      <c r="B192" s="141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1" t="str">
        <f>CO2eq!A303</f>
        <v>4.A.1.a.i.1.a.</v>
      </c>
      <c r="B193" s="141" t="str">
        <f>CO2eq!B303</f>
        <v>Alerce</v>
      </c>
      <c r="C193" s="94">
        <f>CO2eq!AE303</f>
        <v>0</v>
      </c>
      <c r="D193" s="94">
        <f t="shared" si="2"/>
        <v>0</v>
      </c>
    </row>
    <row r="194" spans="1:4" x14ac:dyDescent="0.25">
      <c r="A194" s="141" t="str">
        <f>CO2eq!A304</f>
        <v>4.A.1.a.i.1.b.</v>
      </c>
      <c r="B194" s="141" t="str">
        <f>CO2eq!B304</f>
        <v>Ciprés Guaitecas</v>
      </c>
      <c r="C194" s="94">
        <f>CO2eq!AE304</f>
        <v>0</v>
      </c>
      <c r="D194" s="94">
        <f t="shared" si="2"/>
        <v>0</v>
      </c>
    </row>
    <row r="195" spans="1:4" x14ac:dyDescent="0.25">
      <c r="A195" s="141" t="str">
        <f>CO2eq!A305</f>
        <v>4.A.1.a.i.1.c.</v>
      </c>
      <c r="B195" s="141" t="str">
        <f>CO2eq!B305</f>
        <v>Araucaria</v>
      </c>
      <c r="C195" s="94">
        <f>CO2eq!AE305</f>
        <v>0</v>
      </c>
      <c r="D195" s="94">
        <f t="shared" ref="D195:D254" si="3">ABS(C195)</f>
        <v>0</v>
      </c>
    </row>
    <row r="196" spans="1:4" x14ac:dyDescent="0.25">
      <c r="A196" s="141" t="str">
        <f>CO2eq!A306</f>
        <v>4.A.1.a.i.1.d.</v>
      </c>
      <c r="B196" s="141" t="str">
        <f>CO2eq!B306</f>
        <v>Ciprés Cordillera</v>
      </c>
      <c r="C196" s="94">
        <f>CO2eq!AE306</f>
        <v>0</v>
      </c>
      <c r="D196" s="94">
        <f t="shared" si="3"/>
        <v>0</v>
      </c>
    </row>
    <row r="197" spans="1:4" x14ac:dyDescent="0.25">
      <c r="A197" s="141" t="str">
        <f>CO2eq!A307</f>
        <v>4.A.1.a.i.1.e.</v>
      </c>
      <c r="B197" s="141" t="str">
        <f>CO2eq!B307</f>
        <v>Palma Chilena</v>
      </c>
      <c r="C197" s="94">
        <f>CO2eq!AE307</f>
        <v>0</v>
      </c>
      <c r="D197" s="94">
        <f t="shared" si="3"/>
        <v>0</v>
      </c>
    </row>
    <row r="198" spans="1:4" x14ac:dyDescent="0.25">
      <c r="A198" s="141" t="str">
        <f>CO2eq!A308</f>
        <v>4.A.1.a.i.1.f.</v>
      </c>
      <c r="B198" s="141" t="str">
        <f>CO2eq!B308</f>
        <v>Lenga</v>
      </c>
      <c r="C198" s="94">
        <f>CO2eq!AE308</f>
        <v>0</v>
      </c>
      <c r="D198" s="94">
        <f t="shared" si="3"/>
        <v>0</v>
      </c>
    </row>
    <row r="199" spans="1:4" x14ac:dyDescent="0.25">
      <c r="A199" s="141" t="str">
        <f>CO2eq!A309</f>
        <v>4.A.1.a.i.1.g.</v>
      </c>
      <c r="B199" s="141" t="str">
        <f>CO2eq!B309</f>
        <v>Coihue Magallanes</v>
      </c>
      <c r="C199" s="94">
        <f>CO2eq!AE309</f>
        <v>0</v>
      </c>
      <c r="D199" s="94">
        <f t="shared" si="3"/>
        <v>0</v>
      </c>
    </row>
    <row r="200" spans="1:4" x14ac:dyDescent="0.25">
      <c r="A200" s="141" t="str">
        <f>CO2eq!A310</f>
        <v>4.A.1.a.i.1.h.</v>
      </c>
      <c r="B200" s="141" t="str">
        <f>CO2eq!B310</f>
        <v>Ro-Hualo</v>
      </c>
      <c r="C200" s="94">
        <f>CO2eq!AE310</f>
        <v>0</v>
      </c>
      <c r="D200" s="94">
        <f t="shared" si="3"/>
        <v>0</v>
      </c>
    </row>
    <row r="201" spans="1:4" x14ac:dyDescent="0.25">
      <c r="A201" s="141" t="str">
        <f>CO2eq!A311</f>
        <v>4.A.1.a.i.1.i.</v>
      </c>
      <c r="B201" s="141" t="str">
        <f>CO2eq!B311</f>
        <v>RoRaCo</v>
      </c>
      <c r="C201" s="94">
        <f>CO2eq!AE311</f>
        <v>0</v>
      </c>
      <c r="D201" s="94">
        <f t="shared" si="3"/>
        <v>0</v>
      </c>
    </row>
    <row r="202" spans="1:4" x14ac:dyDescent="0.25">
      <c r="A202" s="141" t="str">
        <f>CO2eq!A312</f>
        <v>4.A.1.a.i.1.j.</v>
      </c>
      <c r="B202" s="141" t="str">
        <f>CO2eq!B312</f>
        <v>CoRaTe</v>
      </c>
      <c r="C202" s="94">
        <f>CO2eq!AE312</f>
        <v>0</v>
      </c>
      <c r="D202" s="94">
        <f t="shared" si="3"/>
        <v>0</v>
      </c>
    </row>
    <row r="203" spans="1:4" x14ac:dyDescent="0.25">
      <c r="A203" s="141" t="str">
        <f>CO2eq!A313</f>
        <v>4.A.1.a.i.1.k.</v>
      </c>
      <c r="B203" s="141" t="str">
        <f>CO2eq!B313</f>
        <v>Esclerófilo</v>
      </c>
      <c r="C203" s="94">
        <f>CO2eq!AE313</f>
        <v>-89.705517654169967</v>
      </c>
      <c r="D203" s="94">
        <f t="shared" si="3"/>
        <v>89.705517654169967</v>
      </c>
    </row>
    <row r="204" spans="1:4" x14ac:dyDescent="0.25">
      <c r="A204" s="141" t="str">
        <f>CO2eq!A314</f>
        <v>4.A.1.a.i.1.l.</v>
      </c>
      <c r="B204" s="141" t="str">
        <f>CO2eq!B314</f>
        <v>Siempreverde</v>
      </c>
      <c r="C204" s="94">
        <f>CO2eq!AE314</f>
        <v>-0.51664478297545025</v>
      </c>
      <c r="D204" s="94">
        <f t="shared" si="3"/>
        <v>0.51664478297545025</v>
      </c>
    </row>
    <row r="205" spans="1:4" x14ac:dyDescent="0.25">
      <c r="A205" s="142" t="str">
        <f>CO2eq!A315</f>
        <v>4.A.1.a.i.2.</v>
      </c>
      <c r="B205" s="142" t="str">
        <f>CO2eq!B315</f>
        <v>Planes de manejo (Ley Bosque nativo)</v>
      </c>
      <c r="C205" s="33">
        <f>CO2eq!AE315</f>
        <v>-40.795344405144775</v>
      </c>
      <c r="D205" s="94">
        <f t="shared" si="3"/>
        <v>40.795344405144775</v>
      </c>
    </row>
    <row r="206" spans="1:4" x14ac:dyDescent="0.25">
      <c r="A206" s="142" t="str">
        <f>CO2eq!A328</f>
        <v>4.A.1.a.i.3.</v>
      </c>
      <c r="B206" s="142" t="str">
        <f>CO2eq!B328</f>
        <v>Parques y reservas nacionales</v>
      </c>
      <c r="C206" s="33">
        <f>CO2eq!AE328</f>
        <v>-1.4457559549100407</v>
      </c>
      <c r="D206" s="94">
        <f t="shared" si="3"/>
        <v>1.4457559549100407</v>
      </c>
    </row>
    <row r="207" spans="1:4" x14ac:dyDescent="0.25">
      <c r="A207" s="142" t="str">
        <f>CO2eq!A341</f>
        <v>4.A.1.a.ii.</v>
      </c>
      <c r="B207" s="142" t="str">
        <f>CO2eq!B341</f>
        <v>Plantaciones forestales</v>
      </c>
      <c r="C207" s="33">
        <f>CO2eq!AE341</f>
        <v>-88.43415666985274</v>
      </c>
      <c r="D207" s="94">
        <f t="shared" si="3"/>
        <v>88.43415666985274</v>
      </c>
    </row>
    <row r="208" spans="1:4" x14ac:dyDescent="0.25">
      <c r="A208" s="141" t="str">
        <f>CO2eq!A351</f>
        <v>4.A.1.b.i.1.</v>
      </c>
      <c r="B208" s="141" t="str">
        <f>CO2eq!B351</f>
        <v>Trozas P. radiata</v>
      </c>
      <c r="C208" s="94">
        <f>CO2eq!AE351</f>
        <v>0</v>
      </c>
      <c r="D208" s="94">
        <f t="shared" si="3"/>
        <v>0</v>
      </c>
    </row>
    <row r="209" spans="1:4" x14ac:dyDescent="0.25">
      <c r="A209" s="141" t="str">
        <f>CO2eq!A352</f>
        <v>4.A.1.b.i.2.</v>
      </c>
      <c r="B209" s="141" t="str">
        <f>CO2eq!B352</f>
        <v>Trozas Eucalyptus spp.</v>
      </c>
      <c r="C209" s="94">
        <f>CO2eq!AE352</f>
        <v>0</v>
      </c>
      <c r="D209" s="94">
        <f t="shared" si="3"/>
        <v>0</v>
      </c>
    </row>
    <row r="210" spans="1:4" x14ac:dyDescent="0.25">
      <c r="A210" s="141" t="str">
        <f>CO2eq!A353</f>
        <v>4.A.1.b.i.3.</v>
      </c>
      <c r="B210" s="141" t="str">
        <f>CO2eq!B353</f>
        <v>Trozas otras exóticas</v>
      </c>
      <c r="C210" s="94">
        <f>CO2eq!AE353</f>
        <v>0</v>
      </c>
      <c r="D210" s="94">
        <f t="shared" si="3"/>
        <v>0</v>
      </c>
    </row>
    <row r="211" spans="1:4" x14ac:dyDescent="0.25">
      <c r="A211" s="141" t="str">
        <f>CO2eq!A354</f>
        <v>4.A.1.b.i.4.</v>
      </c>
      <c r="B211" s="141" t="str">
        <f>CO2eq!B354</f>
        <v>Trozas especies nativas</v>
      </c>
      <c r="C211" s="94">
        <f>CO2eq!AE354</f>
        <v>0</v>
      </c>
      <c r="D211" s="94">
        <f t="shared" si="3"/>
        <v>0</v>
      </c>
    </row>
    <row r="212" spans="1:4" x14ac:dyDescent="0.25">
      <c r="A212" s="141" t="str">
        <f>CO2eq!A356</f>
        <v>4.A.1.b.ii.1.</v>
      </c>
      <c r="B212" s="141" t="str">
        <f>CO2eq!B356</f>
        <v>Leña especies nativas</v>
      </c>
      <c r="C212" s="94">
        <f>CO2eq!AE356</f>
        <v>4.6246701219034314</v>
      </c>
      <c r="D212" s="94">
        <f t="shared" si="3"/>
        <v>4.6246701219034314</v>
      </c>
    </row>
    <row r="213" spans="1:4" x14ac:dyDescent="0.25">
      <c r="A213" s="141" t="str">
        <f>CO2eq!A357</f>
        <v>4.A.1.b.ii.2.</v>
      </c>
      <c r="B213" s="141" t="str">
        <f>CO2eq!B357</f>
        <v>Leña especies exótica</v>
      </c>
      <c r="C213" s="94">
        <f>CO2eq!AE357</f>
        <v>146.70441579513889</v>
      </c>
      <c r="D213" s="94">
        <f t="shared" si="3"/>
        <v>146.70441579513889</v>
      </c>
    </row>
    <row r="214" spans="1:4" x14ac:dyDescent="0.25">
      <c r="A214" s="142" t="str">
        <f>CO2eq!A359</f>
        <v>4.A.1.b.iii.1.</v>
      </c>
      <c r="B214" s="142" t="str">
        <f>CO2eq!B359</f>
        <v>Incendios</v>
      </c>
      <c r="C214" s="33">
        <f>CO2eq!AE359</f>
        <v>6.7549189855969018</v>
      </c>
      <c r="D214" s="94">
        <f t="shared" si="3"/>
        <v>6.7549189855969018</v>
      </c>
    </row>
    <row r="215" spans="1:4" x14ac:dyDescent="0.25">
      <c r="A215" s="142" t="str">
        <f>CO2eq!A364</f>
        <v>4.A.1.c.</v>
      </c>
      <c r="B215" s="142" t="str">
        <f>CO2eq!B364</f>
        <v>Tierras forestales con cambio de vegetación</v>
      </c>
      <c r="C215" s="33">
        <f>CO2eq!AE364</f>
        <v>0</v>
      </c>
      <c r="D215" s="94">
        <f t="shared" si="3"/>
        <v>0</v>
      </c>
    </row>
    <row r="216" spans="1:4" x14ac:dyDescent="0.25">
      <c r="A216" s="141" t="str">
        <f>CO2eq!A369</f>
        <v>4.A.2.a.i.</v>
      </c>
      <c r="B216" s="141" t="str">
        <f>CO2eq!B369</f>
        <v>Tierras de cultivo convertidas en bosque nativo</v>
      </c>
      <c r="C216" s="94">
        <f>CO2eq!AE369</f>
        <v>0</v>
      </c>
      <c r="D216" s="94">
        <f t="shared" si="3"/>
        <v>0</v>
      </c>
    </row>
    <row r="217" spans="1:4" x14ac:dyDescent="0.25">
      <c r="A217" s="141" t="str">
        <f>CO2eq!A370</f>
        <v>4.A.2.a.ii.</v>
      </c>
      <c r="B217" s="141" t="str">
        <f>CO2eq!B370</f>
        <v>Tierras de cultivo convertidas en plantaciones forestales</v>
      </c>
      <c r="C217" s="94">
        <f>CO2eq!AE370</f>
        <v>5.4999999999999997E-3</v>
      </c>
      <c r="D217" s="94">
        <f t="shared" si="3"/>
        <v>5.4999999999999997E-3</v>
      </c>
    </row>
    <row r="218" spans="1:4" x14ac:dyDescent="0.25">
      <c r="A218" s="141" t="str">
        <f>CO2eq!A372</f>
        <v>4.A.2.b.i.</v>
      </c>
      <c r="B218" s="141" t="str">
        <f>CO2eq!B372</f>
        <v>Pastizales convertidos en bosque nativo</v>
      </c>
      <c r="C218" s="94">
        <f>CO2eq!AE372</f>
        <v>0</v>
      </c>
      <c r="D218" s="94">
        <f t="shared" si="3"/>
        <v>0</v>
      </c>
    </row>
    <row r="219" spans="1:4" x14ac:dyDescent="0.25">
      <c r="A219" s="141" t="str">
        <f>CO2eq!A373</f>
        <v>4.A.2.b.ii.</v>
      </c>
      <c r="B219" s="141" t="str">
        <f>CO2eq!B373</f>
        <v>Pastizales convertidos en plantaciones forestales</v>
      </c>
      <c r="C219" s="94">
        <f>CO2eq!AE373</f>
        <v>-116.65252956026787</v>
      </c>
      <c r="D219" s="94">
        <f t="shared" si="3"/>
        <v>116.65252956026787</v>
      </c>
    </row>
    <row r="220" spans="1:4" x14ac:dyDescent="0.25">
      <c r="A220" s="141" t="str">
        <f>CO2eq!A375</f>
        <v>4.A.2.c.i.</v>
      </c>
      <c r="B220" s="141" t="str">
        <f>CO2eq!B375</f>
        <v>Humedales convertidos en bosque nativo</v>
      </c>
      <c r="C220" s="94">
        <f>CO2eq!AE375</f>
        <v>0</v>
      </c>
      <c r="D220" s="94">
        <f t="shared" si="3"/>
        <v>0</v>
      </c>
    </row>
    <row r="221" spans="1:4" x14ac:dyDescent="0.25">
      <c r="A221" s="141" t="str">
        <f>CO2eq!A376</f>
        <v>4.A.2.c.ii.</v>
      </c>
      <c r="B221" s="141" t="str">
        <f>CO2eq!B376</f>
        <v>Humedales convertidos en plantaciones forestales</v>
      </c>
      <c r="C221" s="94">
        <f>CO2eq!AE376</f>
        <v>0</v>
      </c>
      <c r="D221" s="94">
        <f t="shared" si="3"/>
        <v>0</v>
      </c>
    </row>
    <row r="222" spans="1:4" x14ac:dyDescent="0.25">
      <c r="A222" s="141" t="str">
        <f>CO2eq!A378</f>
        <v>4.A.2.d.i.</v>
      </c>
      <c r="B222" s="141" t="str">
        <f>CO2eq!B378</f>
        <v>Asentamientos convertidos en bosque nativo</v>
      </c>
      <c r="C222" s="94">
        <f>CO2eq!AE378</f>
        <v>0</v>
      </c>
      <c r="D222" s="94">
        <f t="shared" si="3"/>
        <v>0</v>
      </c>
    </row>
    <row r="223" spans="1:4" x14ac:dyDescent="0.25">
      <c r="A223" s="141" t="str">
        <f>CO2eq!A379</f>
        <v>4.A.2.d.ii.</v>
      </c>
      <c r="B223" s="141" t="str">
        <f>CO2eq!B379</f>
        <v>Asentamientos convertidos en plantaciones forestales</v>
      </c>
      <c r="C223" s="94">
        <f>CO2eq!AE379</f>
        <v>0</v>
      </c>
      <c r="D223" s="94">
        <f t="shared" si="3"/>
        <v>0</v>
      </c>
    </row>
    <row r="224" spans="1:4" x14ac:dyDescent="0.25">
      <c r="A224" s="141" t="str">
        <f>CO2eq!A381</f>
        <v>4.A.2.e.i.</v>
      </c>
      <c r="B224" s="141" t="str">
        <f>CO2eq!B381</f>
        <v>Otras tierras convertidas en bosque nativo</v>
      </c>
      <c r="C224" s="94">
        <f>CO2eq!AE381</f>
        <v>0</v>
      </c>
      <c r="D224" s="94">
        <f t="shared" si="3"/>
        <v>0</v>
      </c>
    </row>
    <row r="225" spans="1:4" x14ac:dyDescent="0.25">
      <c r="A225" s="141" t="str">
        <f>CO2eq!A382</f>
        <v>4.A.2.e.ii.</v>
      </c>
      <c r="B225" s="141" t="str">
        <f>CO2eq!B382</f>
        <v>Otras tierras convertidas en plantaciones forestales</v>
      </c>
      <c r="C225" s="94">
        <f>CO2eq!AE382</f>
        <v>0</v>
      </c>
      <c r="D225" s="94">
        <f t="shared" si="3"/>
        <v>0</v>
      </c>
    </row>
    <row r="226" spans="1:4" x14ac:dyDescent="0.25">
      <c r="A226" s="141" t="str">
        <f>CO2eq!A384</f>
        <v>4.B.1.</v>
      </c>
      <c r="B226" s="141" t="str">
        <f>CO2eq!B384</f>
        <v>Tierras de cultivo que permanecen como tales</v>
      </c>
      <c r="C226" s="94">
        <f>CO2eq!AE384</f>
        <v>2.7833400000000004E-4</v>
      </c>
      <c r="D226" s="94">
        <f t="shared" si="3"/>
        <v>2.7833400000000004E-4</v>
      </c>
    </row>
    <row r="227" spans="1:4" x14ac:dyDescent="0.25">
      <c r="A227" s="142" t="str">
        <f>CO2eq!A385</f>
        <v>4.B.2.</v>
      </c>
      <c r="B227" s="142" t="str">
        <f>CO2eq!B385</f>
        <v>Tierras convertidas en tierras de cultivo</v>
      </c>
      <c r="C227" s="33">
        <f>CO2eq!AE385</f>
        <v>11.18900441678441</v>
      </c>
      <c r="D227" s="94">
        <f t="shared" si="3"/>
        <v>11.18900441678441</v>
      </c>
    </row>
    <row r="228" spans="1:4" x14ac:dyDescent="0.25">
      <c r="A228" s="141" t="str">
        <f>CO2eq!A392</f>
        <v>4.C.1.</v>
      </c>
      <c r="B228" s="141" t="str">
        <f>CO2eq!B392</f>
        <v>Pastizales que permanecen como tales</v>
      </c>
      <c r="C228" s="94">
        <f>CO2eq!AE392</f>
        <v>0.15717491762943997</v>
      </c>
      <c r="D228" s="94">
        <f t="shared" si="3"/>
        <v>0.15717491762943997</v>
      </c>
    </row>
    <row r="229" spans="1:4" x14ac:dyDescent="0.25">
      <c r="A229" s="142" t="str">
        <f>CO2eq!A393</f>
        <v>4.C.2.</v>
      </c>
      <c r="B229" s="142" t="str">
        <f>CO2eq!B393</f>
        <v>Tierras convertidas en pastizales</v>
      </c>
      <c r="C229" s="33">
        <f>CO2eq!AE393</f>
        <v>27.175096882706647</v>
      </c>
      <c r="D229" s="94">
        <f t="shared" si="3"/>
        <v>27.175096882706647</v>
      </c>
    </row>
    <row r="230" spans="1:4" x14ac:dyDescent="0.25">
      <c r="A230" s="141" t="str">
        <f>CO2eq!A400</f>
        <v>4.D.1.</v>
      </c>
      <c r="B230" s="141" t="str">
        <f>CO2eq!B400</f>
        <v>Humedales que permanecen como tales</v>
      </c>
      <c r="C230" s="94">
        <f>CO2eq!AE400</f>
        <v>0</v>
      </c>
      <c r="D230" s="94">
        <f t="shared" si="3"/>
        <v>0</v>
      </c>
    </row>
    <row r="231" spans="1:4" x14ac:dyDescent="0.25">
      <c r="A231" s="142" t="str">
        <f>CO2eq!A401</f>
        <v>4.D.2.</v>
      </c>
      <c r="B231" s="142" t="str">
        <f>CO2eq!B401</f>
        <v>Tierras convertidas en humedales</v>
      </c>
      <c r="C231" s="33">
        <f>CO2eq!AE401</f>
        <v>0</v>
      </c>
      <c r="D231" s="94">
        <f t="shared" si="3"/>
        <v>0</v>
      </c>
    </row>
    <row r="232" spans="1:4" x14ac:dyDescent="0.25">
      <c r="A232" s="141" t="str">
        <f>CO2eq!A408</f>
        <v>4.E.1.</v>
      </c>
      <c r="B232" s="141" t="str">
        <f>CO2eq!B408</f>
        <v>Asentamientos que permanecen como tales</v>
      </c>
      <c r="C232" s="94">
        <f>CO2eq!AE408</f>
        <v>0</v>
      </c>
      <c r="D232" s="94">
        <f t="shared" si="3"/>
        <v>0</v>
      </c>
    </row>
    <row r="233" spans="1:4" x14ac:dyDescent="0.25">
      <c r="A233" s="142" t="str">
        <f>CO2eq!A409</f>
        <v>4.E.2.</v>
      </c>
      <c r="B233" s="142" t="str">
        <f>CO2eq!B409</f>
        <v>Tierras convertidas en asentamientos</v>
      </c>
      <c r="C233" s="33">
        <f>CO2eq!AE409</f>
        <v>0.94713857383597722</v>
      </c>
      <c r="D233" s="94">
        <f t="shared" si="3"/>
        <v>0.94713857383597722</v>
      </c>
    </row>
    <row r="234" spans="1:4" x14ac:dyDescent="0.25">
      <c r="A234" s="141" t="str">
        <f>CO2eq!A416</f>
        <v>4.F.1.</v>
      </c>
      <c r="B234" s="141" t="str">
        <f>CO2eq!B416</f>
        <v>Otras tierras que permanecen como tales</v>
      </c>
      <c r="C234" s="94">
        <f>CO2eq!AE416</f>
        <v>0</v>
      </c>
      <c r="D234" s="94">
        <f t="shared" si="3"/>
        <v>0</v>
      </c>
    </row>
    <row r="235" spans="1:4" x14ac:dyDescent="0.25">
      <c r="A235" s="142" t="str">
        <f>CO2eq!A417</f>
        <v>4.F.2.</v>
      </c>
      <c r="B235" s="142" t="str">
        <f>CO2eq!B417</f>
        <v>Tierras convertidas en otras tierras</v>
      </c>
      <c r="C235" s="33">
        <f>CO2eq!AE417</f>
        <v>1.2002725585602212</v>
      </c>
      <c r="D235" s="94">
        <f t="shared" si="3"/>
        <v>1.2002725585602212</v>
      </c>
    </row>
    <row r="236" spans="1:4" x14ac:dyDescent="0.25">
      <c r="A236" s="141" t="str">
        <f>CO2eq!A423</f>
        <v>4.G.</v>
      </c>
      <c r="B236" s="141" t="str">
        <f>CO2eq!B423</f>
        <v>Productos de madera recolectada</v>
      </c>
      <c r="C236" s="94">
        <f>CO2eq!AE423</f>
        <v>0</v>
      </c>
      <c r="D236" s="94">
        <f t="shared" si="3"/>
        <v>0</v>
      </c>
    </row>
    <row r="237" spans="1:4" x14ac:dyDescent="0.25">
      <c r="A237" s="141" t="str">
        <f>CO2eq!A424</f>
        <v>4.H.</v>
      </c>
      <c r="B237" s="141" t="str">
        <f>CO2eq!B424</f>
        <v>Otros (sírvase especificar)</v>
      </c>
      <c r="C237" s="94">
        <f>CO2eq!AE424</f>
        <v>0</v>
      </c>
      <c r="D237" s="94">
        <f t="shared" si="3"/>
        <v>0</v>
      </c>
    </row>
    <row r="238" spans="1:4" x14ac:dyDescent="0.25">
      <c r="A238" s="142" t="str">
        <f>CO2eq!A426</f>
        <v>5.A.</v>
      </c>
      <c r="B238" s="142" t="str">
        <f>CO2eq!B426</f>
        <v>Disposición de residuos sólidos</v>
      </c>
      <c r="C238" s="33">
        <f>CO2eq!AE426</f>
        <v>167.03503739000024</v>
      </c>
      <c r="D238" s="94">
        <f t="shared" si="3"/>
        <v>167.03503739000024</v>
      </c>
    </row>
    <row r="239" spans="1:4" x14ac:dyDescent="0.25">
      <c r="A239" s="141" t="str">
        <f>CO2eq!A430</f>
        <v>5.B.</v>
      </c>
      <c r="B239" s="141" t="str">
        <f>CO2eq!B430</f>
        <v>Tratamiento biológico de residuos sólidos</v>
      </c>
      <c r="C239" s="94">
        <f>CO2eq!AE430</f>
        <v>1.1017753124999998E-2</v>
      </c>
      <c r="D239" s="94">
        <f t="shared" si="3"/>
        <v>1.1017753124999998E-2</v>
      </c>
    </row>
    <row r="240" spans="1:4" x14ac:dyDescent="0.25">
      <c r="A240" s="141" t="str">
        <f>CO2eq!A432</f>
        <v>5.C.1.</v>
      </c>
      <c r="B240" s="141" t="str">
        <f>CO2eq!B432</f>
        <v>Incineración de residuos</v>
      </c>
      <c r="C240" s="94">
        <f>CO2eq!AE432</f>
        <v>0</v>
      </c>
      <c r="D240" s="94">
        <f t="shared" si="3"/>
        <v>0</v>
      </c>
    </row>
    <row r="241" spans="1:4" x14ac:dyDescent="0.25">
      <c r="A241" s="141" t="str">
        <f>CO2eq!A433</f>
        <v>5.C.2.</v>
      </c>
      <c r="B241" s="141" t="str">
        <f>CO2eq!B433</f>
        <v>Incineración abierta de residuos</v>
      </c>
      <c r="C241" s="94">
        <f>CO2eq!AE433</f>
        <v>6.5000137967960114</v>
      </c>
      <c r="D241" s="94">
        <f t="shared" si="3"/>
        <v>6.5000137967960114</v>
      </c>
    </row>
    <row r="242" spans="1:4" x14ac:dyDescent="0.25">
      <c r="A242" s="141" t="str">
        <f>CO2eq!A435</f>
        <v>5.D.1.</v>
      </c>
      <c r="B242" s="141" t="str">
        <f>CO2eq!B435</f>
        <v>Tratamiento y descarga de aguas residuales domésticas</v>
      </c>
      <c r="C242" s="94">
        <f>CO2eq!AE435</f>
        <v>41.797202454867517</v>
      </c>
      <c r="D242" s="94">
        <f t="shared" si="3"/>
        <v>41.797202454867517</v>
      </c>
    </row>
    <row r="243" spans="1:4" x14ac:dyDescent="0.25">
      <c r="A243" s="141" t="str">
        <f>CO2eq!A436</f>
        <v>5.D.2.</v>
      </c>
      <c r="B243" s="141" t="str">
        <f>CO2eq!B436</f>
        <v>Tratamiento y descarga de aguas residuales industriales</v>
      </c>
      <c r="C243" s="94">
        <f>CO2eq!AE436</f>
        <v>21.826383844401569</v>
      </c>
      <c r="D243" s="94">
        <f t="shared" si="3"/>
        <v>21.826383844401569</v>
      </c>
    </row>
    <row r="244" spans="1:4" x14ac:dyDescent="0.25">
      <c r="A244" s="141" t="str">
        <f>CO2eq!A437</f>
        <v>5.E.</v>
      </c>
      <c r="B244" s="141" t="str">
        <f>CO2eq!B437</f>
        <v>Otros</v>
      </c>
      <c r="C244" s="94">
        <f>CO2eq!AE437</f>
        <v>0</v>
      </c>
      <c r="D244" s="94">
        <f t="shared" si="3"/>
        <v>0</v>
      </c>
    </row>
    <row r="245" spans="1:4" x14ac:dyDescent="0.25">
      <c r="A245" s="94" t="str">
        <f>'GPC alcances 2018'!B36</f>
        <v xml:space="preserve">I.1 </v>
      </c>
      <c r="B245" s="94" t="str">
        <f>'GPC alcances 2018'!C36</f>
        <v>Edificios residenciales (electricidad)</v>
      </c>
      <c r="C245" s="94">
        <f>'GPC alcances 2018'!K36</f>
        <v>235.30169535729482</v>
      </c>
      <c r="D245" s="94">
        <f t="shared" si="3"/>
        <v>235.30169535729482</v>
      </c>
    </row>
    <row r="246" spans="1:4" x14ac:dyDescent="0.25">
      <c r="A246" s="94" t="str">
        <f>'GPC alcances 2018'!B37</f>
        <v>I.2</v>
      </c>
      <c r="B246" s="94" t="str">
        <f>'GPC alcances 2018'!C37</f>
        <v>Edificios/instalaciones comerciales e institucionales (electricidad)</v>
      </c>
      <c r="C246" s="94">
        <f>'GPC alcances 2018'!K37</f>
        <v>147.5425639894529</v>
      </c>
      <c r="D246" s="94">
        <f t="shared" si="3"/>
        <v>147.5425639894529</v>
      </c>
    </row>
    <row r="247" spans="1:4" x14ac:dyDescent="0.25">
      <c r="A247" s="94" t="str">
        <f>'GPC alcances 2018'!B38</f>
        <v>I.3</v>
      </c>
      <c r="B247" s="94" t="str">
        <f>'GPC alcances 2018'!C38</f>
        <v>Industrias manufactureras y de la construcción (electricidad)</v>
      </c>
      <c r="C247" s="94">
        <f>'GPC alcances 2018'!K38</f>
        <v>975.59955428353305</v>
      </c>
      <c r="D247" s="94">
        <f t="shared" si="3"/>
        <v>975.59955428353305</v>
      </c>
    </row>
    <row r="248" spans="1:4" x14ac:dyDescent="0.25">
      <c r="A248" s="94" t="str">
        <f>'GPC alcances 2018'!B39</f>
        <v>I.4</v>
      </c>
      <c r="B248" s="94" t="str">
        <f>'GPC alcances 2018'!C39</f>
        <v>Industrias energéticas (electricidad)</v>
      </c>
      <c r="C248" s="94">
        <f>'GPC alcances 2018'!K39</f>
        <v>1.2942369072686819</v>
      </c>
      <c r="D248" s="94">
        <f t="shared" si="3"/>
        <v>1.2942369072686819</v>
      </c>
    </row>
    <row r="249" spans="1:4" x14ac:dyDescent="0.25">
      <c r="A249" s="94" t="str">
        <f>'GPC alcances 2018'!B40</f>
        <v>I.4.1</v>
      </c>
      <c r="B249" s="94" t="str">
        <f>'GPC alcances 2018'!C40</f>
        <v>Otras industrias de la energía (electricidad)</v>
      </c>
      <c r="C249" s="94">
        <f>'GPC alcances 2018'!K40</f>
        <v>0</v>
      </c>
      <c r="D249" s="94">
        <f t="shared" si="3"/>
        <v>0</v>
      </c>
    </row>
    <row r="250" spans="1:4" x14ac:dyDescent="0.25">
      <c r="A250" s="94" t="str">
        <f>'GPC alcances 2018'!B41</f>
        <v>I.4.4</v>
      </c>
      <c r="B250" s="94" t="str">
        <f>'GPC alcances 2018'!C41</f>
        <v>Generación de electricidad suministrada a la red (electricidad)</v>
      </c>
      <c r="C250" s="94">
        <f>'GPC alcances 2018'!K41</f>
        <v>1.2942369072686819</v>
      </c>
      <c r="D250" s="94">
        <f t="shared" si="3"/>
        <v>1.2942369072686819</v>
      </c>
    </row>
    <row r="251" spans="1:4" x14ac:dyDescent="0.25">
      <c r="A251" s="94" t="str">
        <f>'GPC alcances 2018'!B42</f>
        <v>I.5</v>
      </c>
      <c r="B251" s="94" t="str">
        <f>'GPC alcances 2018'!C42</f>
        <v>Actividades agrícolas, de silvicultura y de pesca (electricidad)</v>
      </c>
      <c r="C251" s="94">
        <f>'GPC alcances 2018'!K42</f>
        <v>1.1890886431483061</v>
      </c>
      <c r="D251" s="94">
        <f t="shared" si="3"/>
        <v>1.1890886431483061</v>
      </c>
    </row>
    <row r="252" spans="1:4" x14ac:dyDescent="0.25">
      <c r="A252" s="94" t="str">
        <f>'GPC alcances 2018'!B44</f>
        <v>II.1</v>
      </c>
      <c r="B252" s="94" t="str">
        <f>'GPC alcances 2018'!C44</f>
        <v>Transporte por carretera (electricidad)</v>
      </c>
      <c r="C252" s="94">
        <f>'GPC alcances 2018'!K44</f>
        <v>0</v>
      </c>
      <c r="D252" s="94">
        <f t="shared" si="3"/>
        <v>0</v>
      </c>
    </row>
    <row r="253" spans="1:4" x14ac:dyDescent="0.25">
      <c r="A253" s="94" t="str">
        <f>'GPC alcances 2018'!B45</f>
        <v>II.2</v>
      </c>
      <c r="B253" s="94" t="str">
        <f>'GPC alcances 2018'!C45</f>
        <v>Ferroviario (electricidad)</v>
      </c>
      <c r="C253" s="94">
        <f>'GPC alcances 2018'!K45</f>
        <v>0</v>
      </c>
      <c r="D253" s="94">
        <f t="shared" si="3"/>
        <v>0</v>
      </c>
    </row>
    <row r="254" spans="1:4" x14ac:dyDescent="0.25">
      <c r="A254" s="94" t="str">
        <f>'GPC alcances 2018'!B46</f>
        <v>II.3</v>
      </c>
      <c r="B254" s="94" t="str">
        <f>'GPC alcances 2018'!C46</f>
        <v>Transporte marítimo (electricidad)</v>
      </c>
      <c r="C254" s="94">
        <f>'GPC alcances 2018'!K46</f>
        <v>0</v>
      </c>
      <c r="D254" s="94">
        <f t="shared" si="3"/>
        <v>0</v>
      </c>
    </row>
  </sheetData>
  <conditionalFormatting sqref="A133:C133 A214:C214 A238:C238 A144:C144">
    <cfRule type="cellIs" dxfId="16" priority="17" operator="lessThan">
      <formula>0</formula>
    </cfRule>
  </conditionalFormatting>
  <conditionalFormatting sqref="C235 C233 C231 C229 C227 C215 C207">
    <cfRule type="cellIs" dxfId="15" priority="16" operator="lessThan">
      <formula>0</formula>
    </cfRule>
  </conditionalFormatting>
  <conditionalFormatting sqref="C205">
    <cfRule type="cellIs" dxfId="14" priority="14" operator="lessThan">
      <formula>0</formula>
    </cfRule>
  </conditionalFormatting>
  <conditionalFormatting sqref="C206">
    <cfRule type="cellIs" dxfId="13" priority="15" operator="lessThan">
      <formula>0</formula>
    </cfRule>
  </conditionalFormatting>
  <conditionalFormatting sqref="C165">
    <cfRule type="cellIs" dxfId="12" priority="11" operator="lessThan">
      <formula>0</formula>
    </cfRule>
  </conditionalFormatting>
  <conditionalFormatting sqref="C135">
    <cfRule type="cellIs" dxfId="11" priority="13" operator="lessThan">
      <formula>0</formula>
    </cfRule>
  </conditionalFormatting>
  <conditionalFormatting sqref="C146">
    <cfRule type="cellIs" dxfId="10" priority="12" operator="lessThan">
      <formula>0</formula>
    </cfRule>
  </conditionalFormatting>
  <conditionalFormatting sqref="C188">
    <cfRule type="cellIs" dxfId="9" priority="10" operator="lessThan">
      <formula>0</formula>
    </cfRule>
  </conditionalFormatting>
  <conditionalFormatting sqref="C189">
    <cfRule type="cellIs" dxfId="8" priority="9" operator="lessThan">
      <formula>0</formula>
    </cfRule>
  </conditionalFormatting>
  <conditionalFormatting sqref="A235:B235 A233:B233 A231:B231 A229:B229 A227:B227 A215:B215 A207:B207">
    <cfRule type="cellIs" dxfId="7" priority="8" operator="lessThan">
      <formula>0</formula>
    </cfRule>
  </conditionalFormatting>
  <conditionalFormatting sqref="A205:B205">
    <cfRule type="cellIs" dxfId="6" priority="6" operator="lessThan">
      <formula>0</formula>
    </cfRule>
  </conditionalFormatting>
  <conditionalFormatting sqref="A206:B206">
    <cfRule type="cellIs" dxfId="5" priority="7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2021-05-31T18:00:59Z</dcterms:modified>
  <cp:category/>
  <cp:contentStatus/>
</cp:coreProperties>
</file>